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35" yWindow="315" windowWidth="5625" windowHeight="7530" firstSheet="1" activeTab="1"/>
  </bookViews>
  <sheets>
    <sheet name="Założenia" sheetId="1" state="hidden" r:id="rId1"/>
    <sheet name="Strona tytulowa" sheetId="2" r:id="rId2"/>
    <sheet name="Formularz" sheetId="3" r:id="rId3"/>
    <sheet name="Komentarze" sheetId="4" r:id="rId4"/>
    <sheet name="robocze" sheetId="5" state="hidden" r:id="rId5"/>
  </sheets>
  <externalReferences>
    <externalReference r:id="rId8"/>
  </externalReferences>
  <definedNames>
    <definedName name="_10kW" localSheetId="0">#REF!</definedName>
    <definedName name="costDcmNuc">'[1]Table 5 LCOE inputs'!$G$17</definedName>
    <definedName name="costFuelNuc">'[1]Table 5 LCOE inputs'!$G$15</definedName>
    <definedName name="costOMfixnuc">'[1]Table 5 LCOE inputs'!$G$13</definedName>
    <definedName name="costOMvarnuc">'[1]Table 5 LCOE inputs'!$G$14</definedName>
    <definedName name="costOvernightNuc">'[1]Table 5 LCOE inputs'!$G$11</definedName>
    <definedName name="costPrzyrostowyNuc">'[1]Table 5 LCOE inputs'!$G$12</definedName>
    <definedName name="costWasteNuc">'[1]Table 5 LCOE inputs'!$G$16</definedName>
    <definedName name="HeatRateNuc">'[1]Table 5 LCOE inputs'!$G$10</definedName>
    <definedName name="infnuc">'[1]Table 5 LCOE inputs'!$G$19</definedName>
    <definedName name="irFnuc">'[1]Table 5 LCOE inputs'!$G$21</definedName>
    <definedName name="irOMnuc">'[1]Table 5 LCOE inputs'!$G$20</definedName>
    <definedName name="MocZainstNuc">'[1]Table 5 LCOE inputs'!$G$8</definedName>
    <definedName name="_xlnm.Print_Area" localSheetId="2">'Formularz'!$A$1:$N$75</definedName>
    <definedName name="_xlnm.Print_Area" localSheetId="3">'Komentarze'!$A$1:$H$35</definedName>
    <definedName name="_xlnm.Print_Area" localSheetId="1">'Strona tytulowa'!$A$1:$G$64</definedName>
    <definedName name="SprawnoscNuc">'[1]Table 5 LCOE inputs'!$G$9</definedName>
    <definedName name="Taxnuc">'[1]Table 5 LCOE inputs'!$G$23</definedName>
  </definedNames>
  <calcPr fullCalcOnLoad="1"/>
</workbook>
</file>

<file path=xl/comments3.xml><?xml version="1.0" encoding="utf-8"?>
<comments xmlns="http://schemas.openxmlformats.org/spreadsheetml/2006/main">
  <authors>
    <author>Grzegorz Kunikowski</author>
    <author>Wiśniewski Grzegorz</author>
  </authors>
  <commentList>
    <comment ref="G39" authorId="0">
      <text>
        <r>
          <rPr>
            <b/>
            <sz val="8"/>
            <rFont val="Tahoma"/>
            <family val="2"/>
          </rPr>
          <t>IEO:</t>
        </r>
        <r>
          <rPr>
            <sz val="8"/>
            <rFont val="Tahoma"/>
            <family val="2"/>
          </rPr>
          <t xml:space="preserve">
Jeżeli przewidziana jest sytuacja wymiany urządzenia, którego koszt wynosi np. 100.000 zł co 5 lat, oznacza to, że wpisujemy wartość 
100.000 zł/5 lat = </t>
        </r>
        <r>
          <rPr>
            <b/>
            <sz val="8"/>
            <rFont val="Tahoma"/>
            <family val="2"/>
          </rPr>
          <t>20.000 zł/rok</t>
        </r>
      </text>
    </comment>
    <comment ref="L30" authorId="1">
      <text>
        <r>
          <rPr>
            <b/>
            <sz val="9"/>
            <rFont val="Tahoma"/>
            <family val="2"/>
          </rPr>
          <t xml:space="preserve">IEO: </t>
        </r>
        <r>
          <rPr>
            <sz val="9"/>
            <rFont val="Tahoma"/>
            <family val="2"/>
          </rPr>
          <t xml:space="preserve">do wyboru:
minuta, godzina, doba lub  inny okres </t>
        </r>
      </text>
    </comment>
  </commentList>
</comments>
</file>

<file path=xl/comments5.xml><?xml version="1.0" encoding="utf-8"?>
<comments xmlns="http://schemas.openxmlformats.org/spreadsheetml/2006/main">
  <authors>
    <author>Konrad Rosoek</author>
  </authors>
  <commentList>
    <comment ref="D8" authorId="0">
      <text>
        <r>
          <rPr>
            <b/>
            <sz val="8"/>
            <rFont val="Tahoma"/>
            <family val="2"/>
          </rPr>
          <t>Konrad Rosoek:</t>
        </r>
        <r>
          <rPr>
            <sz val="8"/>
            <rFont val="Tahoma"/>
            <family val="2"/>
          </rPr>
          <t xml:space="preserve">
Zakładam dojazd betonu z zakładu odległego o 20 km</t>
        </r>
      </text>
    </comment>
    <comment ref="B10" authorId="0">
      <text>
        <r>
          <rPr>
            <b/>
            <sz val="8"/>
            <rFont val="Tahoma"/>
            <family val="2"/>
          </rPr>
          <t>Konrad Rosoek:</t>
        </r>
        <r>
          <rPr>
            <sz val="8"/>
            <rFont val="Tahoma"/>
            <family val="2"/>
          </rPr>
          <t xml:space="preserve">
Ilość kilogramów x2,5 bo na górę, dół i wypełnieine</t>
        </r>
      </text>
    </comment>
    <comment ref="I19" authorId="0">
      <text>
        <r>
          <rPr>
            <b/>
            <sz val="8"/>
            <rFont val="Tahoma"/>
            <family val="2"/>
          </rPr>
          <t>Konrad Rosoek:</t>
        </r>
        <r>
          <rPr>
            <sz val="8"/>
            <rFont val="Tahoma"/>
            <family val="2"/>
          </rPr>
          <t xml:space="preserve">
1 mb = 0,5 kg</t>
        </r>
      </text>
    </comment>
    <comment ref="B28" authorId="0">
      <text>
        <r>
          <rPr>
            <b/>
            <sz val="8"/>
            <rFont val="Tahoma"/>
            <family val="2"/>
          </rPr>
          <t>Konrad Rosoek:</t>
        </r>
        <r>
          <rPr>
            <sz val="8"/>
            <rFont val="Tahoma"/>
            <family val="2"/>
          </rPr>
          <t xml:space="preserve">
Szacunkowo około 0,5 całkowitych nakładów inwestycyjnych. Po około 15 latach wymienione jest znaczna część elementów</t>
        </r>
      </text>
    </comment>
    <comment ref="B27" authorId="0">
      <text>
        <r>
          <rPr>
            <b/>
            <sz val="8"/>
            <rFont val="Tahoma"/>
            <family val="2"/>
          </rPr>
          <t>Konrad Rosoek:</t>
        </r>
        <r>
          <rPr>
            <sz val="8"/>
            <rFont val="Tahoma"/>
            <family val="2"/>
          </rPr>
          <t xml:space="preserve">
0,2 litra każdego smaru na kW. Smarowania co 4 lata co daje 5 smarowań w ciągu 20 lat</t>
        </r>
      </text>
    </comment>
  </commentList>
</comments>
</file>

<file path=xl/sharedStrings.xml><?xml version="1.0" encoding="utf-8"?>
<sst xmlns="http://schemas.openxmlformats.org/spreadsheetml/2006/main" count="334" uniqueCount="249">
  <si>
    <t>Audyt warunków wiatrowych</t>
  </si>
  <si>
    <t>Opis</t>
  </si>
  <si>
    <t>Jednostka</t>
  </si>
  <si>
    <t>Wynajem koparki [PLN/h]</t>
  </si>
  <si>
    <t>Wynajem wywrotki [PLN/h]</t>
  </si>
  <si>
    <t>Koszt paliwa [PLN/litr]</t>
  </si>
  <si>
    <t>Beton komórkowy B20 [PLN/m3]</t>
  </si>
  <si>
    <t>Betoniarka [PLN/km*m3]</t>
  </si>
  <si>
    <t>Pompa do betonu</t>
  </si>
  <si>
    <t>Zbrojenie fundamentu [2,15 PLN/kg]</t>
  </si>
  <si>
    <t>Wykonanie zbrojenia</t>
  </si>
  <si>
    <t>Szpilki gwintowane M42x500 i nakrętki</t>
  </si>
  <si>
    <t>Dźwig (wynajem dźwigu 55T) [PLN/h]</t>
  </si>
  <si>
    <t>Podnośnik</t>
  </si>
  <si>
    <t>Uszczelniacz połączeń śrubowych</t>
  </si>
  <si>
    <t>Instalacja masztu i gondoli</t>
  </si>
  <si>
    <t>Ilość</t>
  </si>
  <si>
    <t>Cena jednostkowa</t>
  </si>
  <si>
    <t>SUMA</t>
  </si>
  <si>
    <t>[PLN/litr]</t>
  </si>
  <si>
    <t>Do łożysk generatorów</t>
  </si>
  <si>
    <t>Mobil SHC 460 WT</t>
  </si>
  <si>
    <t>Do łożysk głównych</t>
  </si>
  <si>
    <t>Mobil SHC 524</t>
  </si>
  <si>
    <t>Układy hydrauliczne</t>
  </si>
  <si>
    <t>http://energetyka.wnp.pl/technika-smarownicza/przemyslowe-srodki-smarne-mobil-shc-do-urzadzen-energii-wiatrowej,4398_2_0_0.html</t>
  </si>
  <si>
    <t xml:space="preserve">ŹRÓDŁO: </t>
  </si>
  <si>
    <t>[euro/litr]</t>
  </si>
  <si>
    <t>Mobilgear SHC XMP 320</t>
  </si>
  <si>
    <t>Przekładnia główna</t>
  </si>
  <si>
    <t>Cena</t>
  </si>
  <si>
    <t>Symbol</t>
  </si>
  <si>
    <t>Smary</t>
  </si>
  <si>
    <t>Inne elementy + robocizna</t>
  </si>
  <si>
    <t>Smarowanie układu [co 4 lata]</t>
  </si>
  <si>
    <t>Łożyska [koszt łożyska + wymiana, co 4 lata]</t>
  </si>
  <si>
    <t>Metodyka wyliczania kosztów fundamentu i instalacji turbiny</t>
  </si>
  <si>
    <t>l.p.</t>
  </si>
  <si>
    <t>CENA [PLN] - 5-20 kW</t>
  </si>
  <si>
    <t>CENA [PLN] - 20-70 kW</t>
  </si>
  <si>
    <t>CENA [PLN] - 100-200 kW</t>
  </si>
  <si>
    <t>Objętość fundamentu</t>
  </si>
  <si>
    <t>Źródła</t>
  </si>
  <si>
    <t>FUNDAMENT</t>
  </si>
  <si>
    <t>5 - 20 kW</t>
  </si>
  <si>
    <t>20 - 70 kW</t>
  </si>
  <si>
    <t>100 - 200 kW</t>
  </si>
  <si>
    <t>http://www.xstal.pl/cennik_/</t>
  </si>
  <si>
    <t>Pręty zbrojone</t>
  </si>
  <si>
    <t>D</t>
  </si>
  <si>
    <t>http://www.zambet.pl/beton-towarowy.html</t>
  </si>
  <si>
    <t>Beton komórkowy</t>
  </si>
  <si>
    <t>R</t>
  </si>
  <si>
    <t>Źródła/Cennik za wynajem sprzętu i pojazdów samochodowych.PDF</t>
  </si>
  <si>
    <t>Maszyny</t>
  </si>
  <si>
    <t>H</t>
  </si>
  <si>
    <t>V [m3] * cena</t>
  </si>
  <si>
    <t>V [m3]</t>
  </si>
  <si>
    <t>Potrzebna ilość zbrojenia (jedna strona)</t>
  </si>
  <si>
    <t>RAZEM FUNDAMENT</t>
  </si>
  <si>
    <t>MONTAŻ</t>
  </si>
  <si>
    <t>Obwód fundamentu [m]</t>
  </si>
  <si>
    <t>Ilość prętów (krok co 15 cm)</t>
  </si>
  <si>
    <t>Sumaryczna długośc prętów [Ilość * R]</t>
  </si>
  <si>
    <t>Masa prętów [kg]</t>
  </si>
  <si>
    <t>RAZEM MONTAŻ</t>
  </si>
  <si>
    <t>RAZEM</t>
  </si>
  <si>
    <t>Źródło</t>
  </si>
  <si>
    <t>1.J</t>
  </si>
  <si>
    <t>Pozwolenie na budowę</t>
  </si>
  <si>
    <t>1.A - 1.G</t>
  </si>
  <si>
    <t>W urzędzie należy złożyć wniosek wraz z załącznikami: 
1. Kompletny projekt (6 000 PLN) tj:  
   - projekt fundamentu, projekt turbiny, projekt montażu turbiny 
   - projekt energetyczny (przyłącze, wyprowadzenie mocy, opomiarowanie) 
   - projekt zagospodarowania terenu (wrysowanie turbiny w plan zagospodarowania terenu) 
   - projekt budynków pomocniczych 
2. Prawo do nieruchomości - wyciąg z Księgi wieczystej lub kopia aktu notarialnego (30 PLN),
3. Decyzja o warunkach zabudowy (100 PLN)
4. Wypis i wyrys z planu zagospodarowania przestrzennego (50 PLN),
5. Mapa lokalizacyjna z Urzędu Geodezji (50 PLN)</t>
  </si>
  <si>
    <t>http://www.baza-oze.pl/enodn.php?action=show&amp;id=19</t>
  </si>
  <si>
    <t>Nakład kapitałowy – koszty i użycie czynników produkcji celem utworzenia przedsiębiorstwa. W skład będzie więc wchodził koszt siłowni z osprzętem oraz koszt pracy.
Koszt kapitałowy – około 2-3% całkowitych nakładów kapitałowych
Ocena wietrzności to około 70% kosztu kapitałowego
DLA SIŁOWNI 100 kW
- Sumaryczne koszty (Turbina, maszt, kontroler, inwertor, robocizna) – 843 000 PLN
- 2% wartości to około 16 500 PLN
- 70% (cena audytu) to około 12 000 PLN
DLA SIŁOWNI 200 kW
- Sumaryczne koszty (Turbina, maszt, kontroler, inwertor, robocizna) – 1 380 000 PLN
- 2% wartości to około 27 600 PLN
- 70% (cena audytu) to około 19 000 PLN
Zakłada się, że czas pomiaru to 1 rok. W skład wchodzi wypożyczenie i ustawienie masztu, wypożyczenie i zainstalowanie przyrządów pomiarowych. Po zakończeniu pomiarów obróbka danych.</t>
  </si>
  <si>
    <t>2.A - 2.C</t>
  </si>
  <si>
    <t>1. Oferty turbin wraz z cennikami dostępne na stronie http://www.celton.pl/polski/oze-cen2.html Podana cena dotyczy zestawu: turbina, kontroler, inwerter
2. Koszty Inwertorów Wind Boy zaczerpnięto ze strony dystrybutora firmy EcoSolar (http://www.ecosolar.pl/inwertery-windy-c-75_76.html)
3. Koszty kontrolerów typu FKJ-A3 przeliczono z USD na PLN na podstawie danych o kursie dolara z dnia 20.04.2012 (3.18 PLN / USD) oraz zestawienia cen (plik PDF: 2009 Price List of Small Wind Turbine.PDF) Odjęcie od kosztów zestawu kosztu Inwertora i Kontrolera pozwoli na otrzymanie kosztu turbiny.</t>
  </si>
  <si>
    <t>Koszty urządzeń</t>
  </si>
  <si>
    <t>Kod</t>
  </si>
  <si>
    <t>Dane wejściowe</t>
  </si>
  <si>
    <t xml:space="preserve">Opis </t>
  </si>
  <si>
    <t>rok</t>
  </si>
  <si>
    <t>zł</t>
  </si>
  <si>
    <t>A.1</t>
  </si>
  <si>
    <t>A.3</t>
  </si>
  <si>
    <t>A.4</t>
  </si>
  <si>
    <t>A.5</t>
  </si>
  <si>
    <t>A.6</t>
  </si>
  <si>
    <t>A.7</t>
  </si>
  <si>
    <t>B.1</t>
  </si>
  <si>
    <t>B.2</t>
  </si>
  <si>
    <t>B.3</t>
  </si>
  <si>
    <t>B.4</t>
  </si>
  <si>
    <t>B.5</t>
  </si>
  <si>
    <t>B.6</t>
  </si>
  <si>
    <t>C.1</t>
  </si>
  <si>
    <t>C.2</t>
  </si>
  <si>
    <t>C.3</t>
  </si>
  <si>
    <t>C.4</t>
  </si>
  <si>
    <t>C.5</t>
  </si>
  <si>
    <t>C.6</t>
  </si>
  <si>
    <t>A.2</t>
  </si>
  <si>
    <t>%</t>
  </si>
  <si>
    <t>3. PARAMETRY FINANSOWE</t>
  </si>
  <si>
    <t>Przygotowanie projektu (development)</t>
  </si>
  <si>
    <t>Koszty montażu instalacji</t>
  </si>
  <si>
    <t>1. Nakłady inwestycyjne, CAPEX</t>
  </si>
  <si>
    <t>Koszty zakupu maszyn, urządzeń</t>
  </si>
  <si>
    <t>Koszty serwisu urządzeń</t>
  </si>
  <si>
    <t>0. Ogólna charakterystyka instalacji</t>
  </si>
  <si>
    <t>O.1</t>
  </si>
  <si>
    <t>O.2</t>
  </si>
  <si>
    <t>O.3</t>
  </si>
  <si>
    <t>O.4</t>
  </si>
  <si>
    <t>O.5</t>
  </si>
  <si>
    <t>O.6</t>
  </si>
  <si>
    <t>O.7</t>
  </si>
  <si>
    <t>Moc znamionowa elektryczna</t>
  </si>
  <si>
    <t>Moc znamionowa termiczna</t>
  </si>
  <si>
    <t>O.9</t>
  </si>
  <si>
    <t>O.10</t>
  </si>
  <si>
    <t>O.11</t>
  </si>
  <si>
    <t>Jedn.</t>
  </si>
  <si>
    <t>lata</t>
  </si>
  <si>
    <t>MWel</t>
  </si>
  <si>
    <t>MWt</t>
  </si>
  <si>
    <t>TAK/NIE</t>
  </si>
  <si>
    <t>C.7</t>
  </si>
  <si>
    <t>Koszty paliwa</t>
  </si>
  <si>
    <t>Udział kapitału obcego</t>
  </si>
  <si>
    <t>Udział grantu lub dotacji</t>
  </si>
  <si>
    <t xml:space="preserve">Koszty przyłączenia do sieci </t>
  </si>
  <si>
    <t>zł/rok</t>
  </si>
  <si>
    <t>Inne, nie ujęte powyżej</t>
  </si>
  <si>
    <t>Rok uruchomienia instalacji</t>
  </si>
  <si>
    <t>Dane osoby wypełniającej ankietę</t>
  </si>
  <si>
    <t>Firma</t>
  </si>
  <si>
    <t>Adres</t>
  </si>
  <si>
    <t>Zużycie, ton/rok</t>
  </si>
  <si>
    <t>Rodzaj paliwa</t>
  </si>
  <si>
    <t>telefon:</t>
  </si>
  <si>
    <t>biogaz rolniczy</t>
  </si>
  <si>
    <t>biogaz pozyskiwany ze składowisk odpadów</t>
  </si>
  <si>
    <t>biogaz pozyskiwany z oczyszczalni ścieków</t>
  </si>
  <si>
    <t>biomasa</t>
  </si>
  <si>
    <t>biopłyny</t>
  </si>
  <si>
    <t>energia wiatru</t>
  </si>
  <si>
    <t>energia wody</t>
  </si>
  <si>
    <t>energia geotermalna</t>
  </si>
  <si>
    <t>energia słońca</t>
  </si>
  <si>
    <t>do produkcji energii elektrycznej lub wprowadzany do sieci dystrybucyjnej gazowej 200 kW - 500 kW lub do 2 mln m3/rok</t>
  </si>
  <si>
    <t>do produkcji energii elektrycznej lub wprowadzany do sieci dystrybucyjnej gazowej powyżej 1 MW lub powyżej 4 mln m3/rok</t>
  </si>
  <si>
    <t xml:space="preserve"> </t>
  </si>
  <si>
    <t>do wytwarzania energii elektrycznej spalana w układach dedykowanych lub hybrydowych do 10 MW</t>
  </si>
  <si>
    <t>do wytwarzania energii elektrycznej spalana w układach dedykowanych lub hybrydowych powyżej 10 MW do 50 MW</t>
  </si>
  <si>
    <t>do wytwarzania energii elektrycznej spalana w układach dedykowanych lub hybrydowych powyżej 50 MW</t>
  </si>
  <si>
    <t xml:space="preserve">do wytwarzania energii elektrycznej w spalaniu wielopaliwowym </t>
  </si>
  <si>
    <t xml:space="preserve">do wytwarzania energii elektrycznej </t>
  </si>
  <si>
    <t>na lądzie o mocy elektrycznej powyżej 100 kW do 500 kW</t>
  </si>
  <si>
    <t>na lądzie o mocy elektrycznej powyżej 500 kW</t>
  </si>
  <si>
    <t>instalacje fotowoltaiczne montowane na budynkach powyżej 100 kW do 1 MW</t>
  </si>
  <si>
    <t>instalacje fotowoltaiczne montowane poza budynkami powyżej 100 kW do 1 MW</t>
  </si>
  <si>
    <t>instalacje fotowoltaiczne powyżej 1 MW do 2 MW</t>
  </si>
  <si>
    <t>Wybierz</t>
  </si>
  <si>
    <t>Udział kapitału własnego w finansowaniu inwestycji</t>
  </si>
  <si>
    <t>Okres spłaty kredytu</t>
  </si>
  <si>
    <t>Koszty dzierżawy</t>
  </si>
  <si>
    <t>Okres prac wstępnych i przygotowawczych do podjęcia decyzji</t>
  </si>
  <si>
    <t>Arkusz danych wejściowych do analizy kosztów budowy i eksploatacji OZE do wytwarzania energii elektrycznej</t>
  </si>
  <si>
    <t>Analiza dotycząca możliwości określenia niezbędnej wysokości wsparcia dla poszczególnych technologii OZE w kontekście realizacji Krajowego planu działania w zakresie energii ze źródeł odnawialnych</t>
  </si>
  <si>
    <t>wybierz właściwe</t>
  </si>
  <si>
    <t>(*) pola oznaczone gwiazdką są obowiązkowe</t>
  </si>
  <si>
    <t>TAK</t>
  </si>
  <si>
    <t>Wyrażam zgodę na udostępnienie wszystkich danych podanych w ankiecie organom administracji państwowej</t>
  </si>
  <si>
    <t>Opracowanie realizowane na zlecenie Ministerstwa Gospodarki</t>
  </si>
  <si>
    <t>Dane kontaktowe (*)</t>
  </si>
  <si>
    <r>
      <t xml:space="preserve">Wypełniony arkusz należy przesłać na adres </t>
    </r>
    <r>
      <rPr>
        <b/>
        <sz val="9"/>
        <rFont val="Arial"/>
        <family val="2"/>
      </rPr>
      <t>biuro@ieo.pl</t>
    </r>
  </si>
  <si>
    <r>
      <t xml:space="preserve">Technologia </t>
    </r>
    <r>
      <rPr>
        <b/>
        <i/>
        <sz val="8"/>
        <rFont val="Arial"/>
        <family val="2"/>
      </rPr>
      <t xml:space="preserve">OZE </t>
    </r>
    <r>
      <rPr>
        <b/>
        <i/>
        <sz val="7"/>
        <rFont val="Arial"/>
        <family val="2"/>
      </rPr>
      <t>(*)</t>
    </r>
  </si>
  <si>
    <r>
      <t>Rodzaj działalności</t>
    </r>
    <r>
      <rPr>
        <b/>
        <sz val="7"/>
        <rFont val="Arial"/>
        <family val="2"/>
      </rPr>
      <t xml:space="preserve"> (*)</t>
    </r>
  </si>
  <si>
    <t>Imię i nazwisko (*)</t>
  </si>
  <si>
    <t>Okres realizacji inwestycji począwszy od wpisu do dziennika budowy do uruchomienia</t>
  </si>
  <si>
    <t>Umowny czas pracy instalacji z pełną mocą nominalną (tzw. "capacity factor"- CF)</t>
  </si>
  <si>
    <t>Koszty wymiany urządzeń, uśrednione na rok</t>
  </si>
  <si>
    <t>Koszt całkowity, netto</t>
  </si>
  <si>
    <t>Suma, netto</t>
  </si>
  <si>
    <t>Stawka VAT</t>
  </si>
  <si>
    <t>B.7</t>
  </si>
  <si>
    <t>Cena, zł/t netto</t>
  </si>
  <si>
    <t>Suma z VAT (stawka 23% na wszystkie elementy)</t>
  </si>
  <si>
    <t>2. Roczne koszty eksploatacyjne (uśrednione na 15 lat), OPEX</t>
  </si>
  <si>
    <t>O.8</t>
  </si>
  <si>
    <t>4. UWAGI I KOMENTARZE</t>
  </si>
  <si>
    <t>Inne</t>
  </si>
  <si>
    <r>
      <t>W zakresie finansowania inwestycji (</t>
    </r>
    <r>
      <rPr>
        <i/>
        <sz val="9"/>
        <rFont val="Arial"/>
        <family val="2"/>
      </rPr>
      <t xml:space="preserve">np. dostępność do kapitału, możliwość pozyskania środków z funduszy unijnych i funduszy środowiskowych, nastawienie i współpraca z instytucjami finansowymi. </t>
    </r>
    <r>
      <rPr>
        <sz val="9"/>
        <rFont val="Arial"/>
        <family val="2"/>
      </rPr>
      <t>)</t>
    </r>
  </si>
  <si>
    <r>
      <t>Ogólnej charakterystyki inwestycji i otoczenia (</t>
    </r>
    <r>
      <rPr>
        <i/>
        <sz val="9"/>
        <rFont val="Arial"/>
        <family val="2"/>
      </rPr>
      <t>np. opinia dotycząca czasu realizacji inwestycji, przesłanki i kryteria podjęcia decyzji inwestycyjnej, strategia firmy w zakresie technologii OZE, zaangażowane w inne technologie OZE</t>
    </r>
    <r>
      <rPr>
        <sz val="9"/>
        <rFont val="Arial"/>
        <family val="2"/>
      </rPr>
      <t>)</t>
    </r>
  </si>
  <si>
    <t>do wytwarzania energii elektrycznej  powyżej 200 kW</t>
  </si>
  <si>
    <t>do wytwarzania energii elektrycznej spalana w układach dedykowanych lub hybrydowych w wysokosprawnej kogeneracji (CHP) do 10 MW</t>
  </si>
  <si>
    <t>do wytwarzania energii elektrycznej spalana w układach dedykowanych lub hybrydowych w wysokosprawnej kogeneracji (CHP) powyżej 10 MW do 50 MW</t>
  </si>
  <si>
    <t>do wytwarzania energii elektrycznej spalana w układach dedykowanych lub hybrydowych w wysokosprawnej kogeneracji (CHP) powyżej 50 MW</t>
  </si>
  <si>
    <t>Koszty ubezpieczenia</t>
  </si>
  <si>
    <t>Oczekiwana stopa zwrotu zainwestowanego kapitału własnego</t>
  </si>
  <si>
    <t>Lokalizacja instalacji</t>
  </si>
  <si>
    <t>O.12</t>
  </si>
  <si>
    <t>O</t>
  </si>
  <si>
    <t>A</t>
  </si>
  <si>
    <t>B</t>
  </si>
  <si>
    <t>C</t>
  </si>
  <si>
    <t>D.1</t>
  </si>
  <si>
    <t>D.2</t>
  </si>
  <si>
    <t>D.3</t>
  </si>
  <si>
    <t>D.4</t>
  </si>
  <si>
    <r>
      <t>W zakresie nakładów inwestycyjnych, procedur przediniwestycyjnych i realizacji (</t>
    </r>
    <r>
      <rPr>
        <i/>
        <sz val="9"/>
        <rFont val="Arial"/>
        <family val="2"/>
      </rPr>
      <t>np. kluczowe czynniki ryzyka, nieprzewidziane koszty, problematyczne etapy realizacji procesu inwestycyjnego, problemy akceptacji społecznej itd.</t>
    </r>
    <r>
      <rPr>
        <sz val="9"/>
        <rFont val="Arial"/>
        <family val="2"/>
      </rPr>
      <t>)</t>
    </r>
  </si>
  <si>
    <t>W zakresie kosztów operacyjnych (np. kluczowe czynniki ryzyka, nieprzewidziane zdarzenia)</t>
  </si>
  <si>
    <t>C.8</t>
  </si>
  <si>
    <t>C.9</t>
  </si>
  <si>
    <t>Oprocentowanie zadłużenia</t>
  </si>
  <si>
    <t xml:space="preserve">Zakładany okres życia inwestycji </t>
  </si>
  <si>
    <t>paliwo 1 (wpisać nazwę, udział procentowy w miksie paliwowymi)</t>
  </si>
  <si>
    <t>paliwo 2 (wpisać nazwę, udział procentowy w miksie paliwowymi)</t>
  </si>
  <si>
    <t>paliwo 3 (wpisać nazwę, udział procentowy w miksie paliwowymi)</t>
  </si>
  <si>
    <t>Prawa do świadectw pochodzenia dla energii produkowanej w wysokosprawnej kogeneracji</t>
  </si>
  <si>
    <t>e-mail (*):</t>
  </si>
  <si>
    <t xml:space="preserve">Inne, nie ujęte powyżej, w tym: </t>
  </si>
  <si>
    <t>Okres magazynowania</t>
  </si>
  <si>
    <t>Moc max. [MW}</t>
  </si>
  <si>
    <t>Koszt netto [zł/MW]</t>
  </si>
  <si>
    <t>Zakładany okres zwrotu nakładów inwestycyjnych</t>
  </si>
  <si>
    <t>C.10</t>
  </si>
  <si>
    <t>Podatek od nieruchomości</t>
  </si>
  <si>
    <t xml:space="preserve">  budowle</t>
  </si>
  <si>
    <t>Stawka amortyzacji  [%]</t>
  </si>
  <si>
    <t>A.8</t>
  </si>
  <si>
    <t xml:space="preserve">Lista technologii OZE uwzględnionych w badaniu   jest zamknięta. Obejmuje te, które  są rozważane do wsparcia w postaci dopłat do ceny energii systemem świadectw pochodzenia ze zróżnicowanymi dla różnych technologii (np. rodzaje, zakresy mocy) współczynnikami korekcyjnymi. </t>
  </si>
  <si>
    <t>Prośba o wskazanie źródła danych, czy dotyczą inwestycji zrealizowanej i danych rzeczywistych (kryterium funkcjonowania powyżej 1 roku) czy też są to wartości szacunkowe dla inwestycji jeszcze nie zakończonych lub działających krócej niż rok.</t>
  </si>
  <si>
    <t>Ankiety przygotowane zostały dla inwestorów oraz deweloperów, realizatorów inwestycji, dostawców technologii, operatorów instalacji i operatorów sieci, ośrodków naukowych, firm doradczych oraz instytucji finansowych. Dotyczą inwestycji zrealizowanych w latach 2009-2013 lub będących w trakcie realizacji.  W przypadku ankiet wypełnionych na  podany adres e-mail zostanie wysłana wiadomość, w której będą podane przyjęte dla danego rodzaju OZE założenia, będące wynikiem wyliczeń wartości referencyjnych do skomentowania.</t>
  </si>
  <si>
    <t xml:space="preserve">Amortyzacja </t>
  </si>
  <si>
    <t xml:space="preserve">  maszyny i urządzenia</t>
  </si>
  <si>
    <t xml:space="preserve">Prawa do świadectw pochodzenia dla energii elektrycznej produkowanej w OZE </t>
  </si>
  <si>
    <t>Roczne wykorzystanie energii elektrycznej na potrzeby własne elektrowni / elektrociepłowni</t>
  </si>
  <si>
    <t>Roczne wykorzystanie ciepła na potrzeby własne, niezwiązane z produkcją energii</t>
  </si>
  <si>
    <t>godz./rok</t>
  </si>
  <si>
    <t>Koszty prac budowlanych wraz z urządzeniami na trwałe związanymi z fundamentami</t>
  </si>
  <si>
    <t>Dane z ankiet mogą pozostać całkowicie anonimowe (będą po weryfikacji wykorzystane do wyliczeń wartości referencyjnych) jeżeli zastanie wybrane "NIE". Wybór "TAK" oznacza, że wypełniona ankieta  zostanie umieszczona w załączniku raportu końcowego (wraz z zestawieniem i analizą wyników pełnego ankietowania), który zostanie przekazany Ministerstwu Gospodarki.</t>
  </si>
  <si>
    <r>
      <t xml:space="preserve">  koszty rekomendowanego magazynu energii [...</t>
    </r>
    <r>
      <rPr>
        <i/>
        <sz val="9"/>
        <rFont val="Arial"/>
        <family val="2"/>
      </rPr>
      <t>wpisać typ...</t>
    </r>
    <r>
      <rPr>
        <sz val="9"/>
        <rFont val="Arial"/>
        <family val="2"/>
      </rPr>
      <t>]</t>
    </r>
  </si>
  <si>
    <t>wytwarzanie energii elektrycznej o mocy elektrycznej do 75 kW</t>
  </si>
  <si>
    <t>wytwarzanie energii elektrycznej o mocy elektrycznej powyżej 75 kW do 1 MW</t>
  </si>
  <si>
    <t>wytwarzanie energii elektrycznej o mocy elektrycznej od 1 MW do 5 MW</t>
  </si>
  <si>
    <t xml:space="preserve">wytwarzanie energii elektrycznej </t>
  </si>
  <si>
    <t>do produkcji energii elektrycznej lub wprowadzany do sieci dystrybucyjnej gazowej od 500 kW do 1 MW lub od 2 mln m3/rok do 4 mln m3/rok</t>
  </si>
  <si>
    <t xml:space="preserve">Instytut Energetyki Odnawialnej (EC BREC IEO)
00-641 Warszawa ul. Mokotowska 4/6
tel./fax.: (0-22) 825 46 52
e-mail: biuro@ieo.pl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</si>
</sst>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-[$€-2]\ * #,##0.00_-;\-[$€-2]\ * #,##0.00_-;_-[$€-2]\ * &quot;-&quot;??_-;_-@_-"/>
    <numFmt numFmtId="167" formatCode="&quot;Project&quot;\ #"/>
    <numFmt numFmtId="168" formatCode="_-* #,##0\ [$zł-415]_-;\-* #,##0\ [$zł-415]_-;_-* &quot;-&quot;??\ [$zł-415]_-;_-@_-"/>
    <numFmt numFmtId="169" formatCode="_-* #,##0.00\ [$zł-415]_-;\-* #,##0.00\ [$zł-415]_-;_-* &quot;-&quot;??\ [$zł-415]_-;_-@_-"/>
    <numFmt numFmtId="170" formatCode="#,##0.00_ ;\-#,##0.00\ "/>
    <numFmt numFmtId="171" formatCode="0_ ;\-0\ 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0" fontId="7" fillId="0" borderId="0" xfId="44" applyFont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7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8" fillId="0" borderId="24" xfId="0" applyFont="1" applyBorder="1" applyAlignment="1">
      <alignment vertical="top"/>
    </xf>
    <xf numFmtId="0" fontId="0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top"/>
    </xf>
    <xf numFmtId="0" fontId="0" fillId="0" borderId="25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7" fillId="0" borderId="24" xfId="44" applyBorder="1" applyAlignment="1" applyProtection="1">
      <alignment wrapText="1"/>
      <protection/>
    </xf>
    <xf numFmtId="166" fontId="0" fillId="0" borderId="0" xfId="0" applyNumberFormat="1" applyAlignment="1">
      <alignment/>
    </xf>
    <xf numFmtId="0" fontId="8" fillId="0" borderId="24" xfId="0" applyFont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64" fontId="3" fillId="33" borderId="0" xfId="0" applyNumberFormat="1" applyFont="1" applyFill="1" applyBorder="1" applyAlignment="1">
      <alignment horizontal="left" indent="4"/>
    </xf>
    <xf numFmtId="0" fontId="9" fillId="33" borderId="0" xfId="0" applyFont="1" applyFill="1" applyAlignment="1">
      <alignment/>
    </xf>
    <xf numFmtId="0" fontId="10" fillId="33" borderId="26" xfId="0" applyFont="1" applyFill="1" applyBorder="1" applyAlignment="1">
      <alignment/>
    </xf>
    <xf numFmtId="165" fontId="3" fillId="33" borderId="26" xfId="42" applyNumberFormat="1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 vertical="center" wrapText="1"/>
    </xf>
    <xf numFmtId="9" fontId="4" fillId="33" borderId="0" xfId="0" applyNumberFormat="1" applyFont="1" applyFill="1" applyAlignment="1">
      <alignment/>
    </xf>
    <xf numFmtId="0" fontId="4" fillId="34" borderId="24" xfId="0" applyFont="1" applyFill="1" applyBorder="1" applyAlignment="1">
      <alignment/>
    </xf>
    <xf numFmtId="0" fontId="11" fillId="34" borderId="2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4" borderId="24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/>
    </xf>
    <xf numFmtId="0" fontId="4" fillId="33" borderId="29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165" fontId="4" fillId="35" borderId="24" xfId="42" applyNumberFormat="1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11" fillId="33" borderId="29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165" fontId="3" fillId="33" borderId="0" xfId="42" applyNumberFormat="1" applyFont="1" applyFill="1" applyBorder="1" applyAlignment="1">
      <alignment horizontal="center"/>
    </xf>
    <xf numFmtId="0" fontId="3" fillId="33" borderId="29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0" fontId="11" fillId="36" borderId="24" xfId="0" applyNumberFormat="1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11" fillId="34" borderId="31" xfId="0" applyFont="1" applyFill="1" applyBorder="1" applyAlignment="1">
      <alignment vertical="center"/>
    </xf>
    <xf numFmtId="0" fontId="11" fillId="34" borderId="32" xfId="0" applyFont="1" applyFill="1" applyBorder="1" applyAlignment="1">
      <alignment vertical="center"/>
    </xf>
    <xf numFmtId="0" fontId="11" fillId="33" borderId="3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3" fillId="34" borderId="24" xfId="0" applyFont="1" applyFill="1" applyBorder="1" applyAlignment="1">
      <alignment horizontal="center" vertical="center"/>
    </xf>
    <xf numFmtId="167" fontId="12" fillId="36" borderId="24" xfId="0" applyNumberFormat="1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 wrapText="1"/>
    </xf>
    <xf numFmtId="165" fontId="2" fillId="37" borderId="24" xfId="42" applyNumberFormat="1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165" fontId="13" fillId="33" borderId="0" xfId="42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7" fontId="12" fillId="34" borderId="24" xfId="0" applyNumberFormat="1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 wrapText="1"/>
    </xf>
    <xf numFmtId="165" fontId="2" fillId="35" borderId="24" xfId="42" applyNumberFormat="1" applyFont="1" applyFill="1" applyBorder="1" applyAlignment="1">
      <alignment horizontal="center" vertical="center"/>
    </xf>
    <xf numFmtId="165" fontId="13" fillId="33" borderId="26" xfId="42" applyNumberFormat="1" applyFont="1" applyFill="1" applyBorder="1" applyAlignment="1">
      <alignment horizontal="center" vertical="center"/>
    </xf>
    <xf numFmtId="168" fontId="13" fillId="35" borderId="24" xfId="42" applyNumberFormat="1" applyFont="1" applyFill="1" applyBorder="1" applyAlignment="1">
      <alignment horizontal="center" vertical="center"/>
    </xf>
    <xf numFmtId="164" fontId="13" fillId="35" borderId="24" xfId="53" applyNumberFormat="1" applyFont="1" applyFill="1" applyBorder="1" applyAlignment="1">
      <alignment horizontal="center" vertical="center"/>
    </xf>
    <xf numFmtId="165" fontId="13" fillId="35" borderId="24" xfId="42" applyNumberFormat="1" applyFont="1" applyFill="1" applyBorder="1" applyAlignment="1">
      <alignment horizontal="center" vertical="center"/>
    </xf>
    <xf numFmtId="165" fontId="2" fillId="33" borderId="26" xfId="42" applyNumberFormat="1" applyFont="1" applyFill="1" applyBorder="1" applyAlignment="1">
      <alignment horizontal="center" vertical="center"/>
    </xf>
    <xf numFmtId="164" fontId="13" fillId="35" borderId="24" xfId="0" applyNumberFormat="1" applyFont="1" applyFill="1" applyBorder="1" applyAlignment="1">
      <alignment horizontal="center" vertical="center"/>
    </xf>
    <xf numFmtId="164" fontId="13" fillId="33" borderId="0" xfId="0" applyNumberFormat="1" applyFont="1" applyFill="1" applyBorder="1" applyAlignment="1">
      <alignment horizontal="center" vertical="center"/>
    </xf>
    <xf numFmtId="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34" borderId="3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3" borderId="24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indent="1"/>
    </xf>
    <xf numFmtId="0" fontId="11" fillId="0" borderId="0" xfId="0" applyFont="1" applyFill="1" applyBorder="1" applyAlignment="1">
      <alignment vertical="center"/>
    </xf>
    <xf numFmtId="0" fontId="11" fillId="34" borderId="33" xfId="0" applyFont="1" applyFill="1" applyBorder="1" applyAlignment="1">
      <alignment vertical="center"/>
    </xf>
    <xf numFmtId="0" fontId="11" fillId="34" borderId="25" xfId="0" applyFont="1" applyFill="1" applyBorder="1" applyAlignment="1">
      <alignment vertical="center"/>
    </xf>
    <xf numFmtId="0" fontId="11" fillId="34" borderId="33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37" borderId="0" xfId="0" applyFont="1" applyFill="1" applyAlignment="1">
      <alignment/>
    </xf>
    <xf numFmtId="0" fontId="2" fillId="34" borderId="24" xfId="0" applyFont="1" applyFill="1" applyBorder="1" applyAlignment="1">
      <alignment horizontal="center" vertical="center"/>
    </xf>
    <xf numFmtId="169" fontId="3" fillId="35" borderId="24" xfId="42" applyNumberFormat="1" applyFont="1" applyFill="1" applyBorder="1" applyAlignment="1">
      <alignment/>
    </xf>
    <xf numFmtId="0" fontId="4" fillId="37" borderId="24" xfId="0" applyFont="1" applyFill="1" applyBorder="1" applyAlignment="1">
      <alignment wrapText="1"/>
    </xf>
    <xf numFmtId="0" fontId="4" fillId="37" borderId="24" xfId="0" applyFont="1" applyFill="1" applyBorder="1" applyAlignment="1">
      <alignment vertical="center" wrapText="1"/>
    </xf>
    <xf numFmtId="4" fontId="4" fillId="35" borderId="24" xfId="42" applyNumberFormat="1" applyFont="1" applyFill="1" applyBorder="1" applyAlignment="1">
      <alignment/>
    </xf>
    <xf numFmtId="170" fontId="4" fillId="35" borderId="24" xfId="42" applyNumberFormat="1" applyFont="1" applyFill="1" applyBorder="1" applyAlignment="1">
      <alignment/>
    </xf>
    <xf numFmtId="170" fontId="4" fillId="35" borderId="24" xfId="42" applyNumberFormat="1" applyFont="1" applyFill="1" applyBorder="1" applyAlignment="1">
      <alignment vertical="center"/>
    </xf>
    <xf numFmtId="0" fontId="12" fillId="34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left" vertical="top" wrapText="1"/>
    </xf>
    <xf numFmtId="0" fontId="4" fillId="33" borderId="35" xfId="0" applyFont="1" applyFill="1" applyBorder="1" applyAlignment="1">
      <alignment horizontal="left" vertical="top" wrapText="1"/>
    </xf>
    <xf numFmtId="0" fontId="4" fillId="35" borderId="25" xfId="0" applyFont="1" applyFill="1" applyBorder="1" applyAlignment="1">
      <alignment horizontal="center" vertical="center" wrapText="1"/>
    </xf>
    <xf numFmtId="171" fontId="4" fillId="37" borderId="34" xfId="42" applyNumberFormat="1" applyFont="1" applyFill="1" applyBorder="1" applyAlignment="1">
      <alignment horizontal="center" vertical="center"/>
    </xf>
    <xf numFmtId="171" fontId="4" fillId="37" borderId="26" xfId="42" applyNumberFormat="1" applyFont="1" applyFill="1" applyBorder="1" applyAlignment="1">
      <alignment horizontal="center" vertical="center"/>
    </xf>
    <xf numFmtId="171" fontId="4" fillId="37" borderId="35" xfId="42" applyNumberFormat="1" applyFont="1" applyFill="1" applyBorder="1" applyAlignment="1">
      <alignment horizontal="center" vertical="center"/>
    </xf>
    <xf numFmtId="165" fontId="4" fillId="33" borderId="0" xfId="42" applyNumberFormat="1" applyFont="1" applyFill="1" applyBorder="1" applyAlignment="1">
      <alignment/>
    </xf>
    <xf numFmtId="4" fontId="4" fillId="33" borderId="0" xfId="42" applyNumberFormat="1" applyFont="1" applyFill="1" applyBorder="1" applyAlignment="1">
      <alignment/>
    </xf>
    <xf numFmtId="0" fontId="19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4" fillId="0" borderId="24" xfId="0" applyFont="1" applyBorder="1" applyAlignment="1">
      <alignment horizontal="center"/>
    </xf>
    <xf numFmtId="0" fontId="4" fillId="0" borderId="3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center" vertical="center"/>
    </xf>
    <xf numFmtId="0" fontId="17" fillId="36" borderId="32" xfId="0" applyFont="1" applyFill="1" applyBorder="1" applyAlignment="1">
      <alignment horizontal="center" vertical="center"/>
    </xf>
    <xf numFmtId="0" fontId="17" fillId="36" borderId="36" xfId="0" applyFont="1" applyFill="1" applyBorder="1" applyAlignment="1">
      <alignment horizontal="center" vertical="center"/>
    </xf>
    <xf numFmtId="0" fontId="17" fillId="36" borderId="37" xfId="0" applyFont="1" applyFill="1" applyBorder="1" applyAlignment="1">
      <alignment horizontal="center" vertical="center"/>
    </xf>
    <xf numFmtId="0" fontId="17" fillId="36" borderId="3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 wrapText="1"/>
    </xf>
    <xf numFmtId="0" fontId="11" fillId="34" borderId="2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34" borderId="33" xfId="0" applyFont="1" applyFill="1" applyBorder="1" applyAlignment="1">
      <alignment horizontal="center" textRotation="90"/>
    </xf>
    <xf numFmtId="0" fontId="11" fillId="34" borderId="25" xfId="0" applyFont="1" applyFill="1" applyBorder="1" applyAlignment="1">
      <alignment horizontal="center" textRotation="90"/>
    </xf>
    <xf numFmtId="0" fontId="3" fillId="34" borderId="33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1" fillId="36" borderId="24" xfId="0" applyFont="1" applyFill="1" applyBorder="1" applyAlignment="1">
      <alignment horizontal="left" vertical="center"/>
    </xf>
    <xf numFmtId="0" fontId="12" fillId="36" borderId="24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left" vertical="center"/>
    </xf>
    <xf numFmtId="0" fontId="11" fillId="34" borderId="32" xfId="0" applyFont="1" applyFill="1" applyBorder="1" applyAlignment="1">
      <alignment horizontal="left" vertical="center"/>
    </xf>
    <xf numFmtId="0" fontId="11" fillId="34" borderId="36" xfId="0" applyFont="1" applyFill="1" applyBorder="1" applyAlignment="1">
      <alignment horizontal="left" vertical="center"/>
    </xf>
    <xf numFmtId="0" fontId="11" fillId="34" borderId="38" xfId="0" applyFont="1" applyFill="1" applyBorder="1" applyAlignment="1">
      <alignment horizontal="left" vertical="center"/>
    </xf>
    <xf numFmtId="165" fontId="4" fillId="37" borderId="24" xfId="42" applyNumberFormat="1" applyFont="1" applyFill="1" applyBorder="1" applyAlignment="1">
      <alignment horizontal="center" vertical="center"/>
    </xf>
    <xf numFmtId="167" fontId="11" fillId="34" borderId="24" xfId="0" applyNumberFormat="1" applyFont="1" applyFill="1" applyBorder="1" applyAlignment="1">
      <alignment horizontal="center" vertical="center"/>
    </xf>
    <xf numFmtId="167" fontId="11" fillId="36" borderId="24" xfId="0" applyNumberFormat="1" applyFont="1" applyFill="1" applyBorder="1" applyAlignment="1">
      <alignment horizontal="center" vertical="center"/>
    </xf>
    <xf numFmtId="165" fontId="4" fillId="37" borderId="24" xfId="42" applyNumberFormat="1" applyFont="1" applyFill="1" applyBorder="1" applyAlignment="1">
      <alignment horizontal="center" vertical="center" wrapText="1"/>
    </xf>
    <xf numFmtId="171" fontId="4" fillId="37" borderId="24" xfId="42" applyNumberFormat="1" applyFont="1" applyFill="1" applyBorder="1" applyAlignment="1">
      <alignment horizontal="center" vertical="center"/>
    </xf>
    <xf numFmtId="4" fontId="4" fillId="37" borderId="24" xfId="42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4" fillId="33" borderId="34" xfId="0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left" vertical="top" wrapText="1"/>
    </xf>
    <xf numFmtId="0" fontId="4" fillId="33" borderId="35" xfId="0" applyFont="1" applyFill="1" applyBorder="1" applyAlignment="1">
      <alignment horizontal="left" vertical="top" wrapText="1"/>
    </xf>
    <xf numFmtId="0" fontId="4" fillId="35" borderId="34" xfId="0" applyFont="1" applyFill="1" applyBorder="1" applyAlignment="1">
      <alignment horizontal="left" vertical="top" wrapText="1"/>
    </xf>
    <xf numFmtId="0" fontId="4" fillId="35" borderId="26" xfId="0" applyFont="1" applyFill="1" applyBorder="1" applyAlignment="1">
      <alignment horizontal="left" vertical="top" wrapText="1"/>
    </xf>
    <xf numFmtId="0" fontId="4" fillId="35" borderId="35" xfId="0" applyFont="1" applyFill="1" applyBorder="1" applyAlignment="1">
      <alignment horizontal="left" vertical="top" wrapText="1"/>
    </xf>
    <xf numFmtId="0" fontId="4" fillId="35" borderId="34" xfId="0" applyFont="1" applyFill="1" applyBorder="1" applyAlignment="1">
      <alignment horizontal="left" vertical="center" wrapText="1"/>
    </xf>
    <xf numFmtId="0" fontId="4" fillId="35" borderId="26" xfId="0" applyFont="1" applyFill="1" applyBorder="1" applyAlignment="1">
      <alignment horizontal="left" vertical="center" wrapText="1"/>
    </xf>
    <xf numFmtId="0" fontId="4" fillId="35" borderId="35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horizontal="left" vertical="center"/>
    </xf>
    <xf numFmtId="0" fontId="4" fillId="35" borderId="27" xfId="0" applyFont="1" applyFill="1" applyBorder="1" applyAlignment="1">
      <alignment horizontal="left" vertical="center"/>
    </xf>
    <xf numFmtId="0" fontId="4" fillId="35" borderId="32" xfId="0" applyFont="1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4" fillId="35" borderId="24" xfId="53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eo.pl/downloads/prezentacje/logo_ie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2638425</xdr:colOff>
      <xdr:row>7</xdr:row>
      <xdr:rowOff>571500</xdr:rowOff>
    </xdr:from>
    <xdr:to>
      <xdr:col>3</xdr:col>
      <xdr:colOff>3695700</xdr:colOff>
      <xdr:row>7</xdr:row>
      <xdr:rowOff>1266825</xdr:rowOff>
    </xdr:to>
    <xdr:pic>
      <xdr:nvPicPr>
        <xdr:cNvPr id="1" name="Obraz 1" descr="http://www.ieo.pl/downloads/prezentacje/logo_ie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05300" y="288607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Magdalena\Desktop\IEO2010-2011\porownanie-EJ-EWmorska\EJ-EWmorska-Ligus25-06-2011-zmianyG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Table 1 Summary"/>
      <sheetName val="Table 2 Altern Quotes"/>
      <sheetName val="Table 3 J&amp;K Builds"/>
      <sheetName val="Table 4 Proposed Plants"/>
      <sheetName val="Table 5 LCOE inputs"/>
      <sheetName val="Table 6A LCOE Nuclear cash flow"/>
      <sheetName val="Table 6A LCOE MEW cash flow"/>
      <sheetName val="Table 6B LCOE Nuclear after-tax"/>
      <sheetName val="Table 6B LCOE MEW after-tax"/>
      <sheetName val="Table 6C LCOE Nuclear Valuation"/>
      <sheetName val="Table 6C LCOE MEW Valuation"/>
      <sheetName val="Table 6D LCOE Nuclear Revenue"/>
      <sheetName val="Table 6D LCOE MEW Revenue"/>
      <sheetName val="Escalation Factors"/>
      <sheetName val="Ancillary CalculationsNuc"/>
      <sheetName val="Ancillary CalculationsMEW"/>
      <sheetName val="analiza wrażliwości"/>
    </sheetNames>
    <sheetDataSet>
      <sheetData sheetId="5">
        <row r="8">
          <cell r="G8">
            <v>3000</v>
          </cell>
        </row>
        <row r="9">
          <cell r="G9">
            <v>0.85</v>
          </cell>
        </row>
        <row r="10">
          <cell r="G10">
            <v>10400</v>
          </cell>
        </row>
        <row r="11">
          <cell r="G11">
            <v>5460</v>
          </cell>
        </row>
        <row r="12">
          <cell r="G12">
            <v>54.6</v>
          </cell>
        </row>
        <row r="13">
          <cell r="G13">
            <v>39.507999999999996</v>
          </cell>
        </row>
        <row r="14">
          <cell r="G14">
            <v>0.294</v>
          </cell>
        </row>
        <row r="15">
          <cell r="G15">
            <v>0.469</v>
          </cell>
        </row>
        <row r="16">
          <cell r="G16">
            <v>0.0007</v>
          </cell>
        </row>
        <row r="17">
          <cell r="G17">
            <v>2866.4999999999995</v>
          </cell>
        </row>
        <row r="19">
          <cell r="G19">
            <v>0.03</v>
          </cell>
        </row>
        <row r="20">
          <cell r="G20">
            <v>0.01</v>
          </cell>
        </row>
        <row r="21">
          <cell r="G21">
            <v>0.005</v>
          </cell>
        </row>
        <row r="23">
          <cell r="G23">
            <v>0.19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za-oze.pl/enodn.php?action=show&amp;id=19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nergetyka.wnp.pl/technika-smarownicza/przemyslowe-srodki-smarne-mobil-shc-do-urzadzen-energii-wiatrowej,4398_2_0_0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8515625" style="0" bestFit="1" customWidth="1"/>
    <col min="3" max="3" width="109.7109375" style="0" customWidth="1"/>
    <col min="4" max="4" width="20.57421875" style="0" customWidth="1"/>
  </cols>
  <sheetData>
    <row r="1" spans="1:4" ht="12.75">
      <c r="A1" s="37"/>
      <c r="B1" s="37"/>
      <c r="C1" s="37"/>
      <c r="D1" s="38" t="s">
        <v>67</v>
      </c>
    </row>
    <row r="2" spans="1:4" ht="134.25" customHeight="1">
      <c r="A2" s="35" t="s">
        <v>70</v>
      </c>
      <c r="B2" s="35" t="s">
        <v>69</v>
      </c>
      <c r="C2" s="36" t="s">
        <v>71</v>
      </c>
      <c r="D2" s="37"/>
    </row>
    <row r="3" spans="1:4" ht="216.75">
      <c r="A3" s="33" t="s">
        <v>68</v>
      </c>
      <c r="B3" s="41" t="s">
        <v>0</v>
      </c>
      <c r="C3" s="34" t="s">
        <v>73</v>
      </c>
      <c r="D3" s="39" t="s">
        <v>72</v>
      </c>
    </row>
    <row r="4" spans="1:4" ht="89.25">
      <c r="A4" s="33" t="s">
        <v>74</v>
      </c>
      <c r="B4" s="33" t="s">
        <v>76</v>
      </c>
      <c r="C4" s="34" t="s">
        <v>75</v>
      </c>
      <c r="D4" s="39"/>
    </row>
  </sheetData>
  <sheetProtection/>
  <hyperlinks>
    <hyperlink ref="D3" r:id="rId1" display="http://www.baza-oze.pl/enodn.php?action=show&amp;id=19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6"/>
  <sheetViews>
    <sheetView showGridLines="0" tabSelected="1" zoomScaleSheetLayoutView="80" zoomScalePageLayoutView="0" workbookViewId="0" topLeftCell="A5">
      <selection activeCell="D10" sqref="D10:F10"/>
    </sheetView>
  </sheetViews>
  <sheetFormatPr defaultColWidth="9.140625" defaultRowHeight="12.75"/>
  <cols>
    <col min="1" max="1" width="5.8515625" style="2" customWidth="1"/>
    <col min="2" max="2" width="18.00390625" style="2" customWidth="1"/>
    <col min="3" max="3" width="1.1484375" style="2" customWidth="1"/>
    <col min="4" max="4" width="96.28125" style="2" customWidth="1"/>
    <col min="5" max="5" width="0.9921875" style="44" customWidth="1"/>
    <col min="6" max="6" width="4.8515625" style="105" customWidth="1"/>
    <col min="7" max="7" width="68.00390625" style="42" customWidth="1"/>
    <col min="8" max="16384" width="9.140625" style="2" customWidth="1"/>
  </cols>
  <sheetData>
    <row r="1" spans="2:25" s="59" customFormat="1" ht="37.5" customHeight="1">
      <c r="B1" s="44"/>
      <c r="C1" s="43"/>
      <c r="D1" s="44"/>
      <c r="E1" s="44"/>
      <c r="F1" s="103"/>
      <c r="G1" s="42"/>
      <c r="H1" s="76"/>
      <c r="I1" s="7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8" ht="12">
      <c r="B2" s="167" t="s">
        <v>167</v>
      </c>
      <c r="C2" s="168"/>
      <c r="D2" s="168"/>
      <c r="E2" s="168"/>
      <c r="F2" s="169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pans="2:33" ht="12">
      <c r="B3" s="170"/>
      <c r="C3" s="171"/>
      <c r="D3" s="171"/>
      <c r="E3" s="171"/>
      <c r="F3" s="172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0"/>
      <c r="AD3" s="110"/>
      <c r="AE3" s="110"/>
      <c r="AF3" s="110"/>
      <c r="AG3" s="110"/>
    </row>
    <row r="4" spans="1:6" ht="7.5" customHeight="1">
      <c r="A4" s="76"/>
      <c r="B4" s="76"/>
      <c r="C4" s="76"/>
      <c r="D4" s="76"/>
      <c r="E4" s="43"/>
      <c r="F4" s="108"/>
    </row>
    <row r="5" spans="2:6" ht="22.5" customHeight="1">
      <c r="B5" s="175"/>
      <c r="C5" s="175"/>
      <c r="D5" s="175"/>
      <c r="E5" s="175"/>
      <c r="F5" s="175"/>
    </row>
    <row r="6" spans="2:6" ht="50.25" customHeight="1">
      <c r="B6" s="174" t="s">
        <v>168</v>
      </c>
      <c r="C6" s="174"/>
      <c r="D6" s="174"/>
      <c r="E6" s="174"/>
      <c r="F6" s="174"/>
    </row>
    <row r="7" spans="2:6" ht="40.5" customHeight="1">
      <c r="B7" s="176" t="s">
        <v>173</v>
      </c>
      <c r="C7" s="176"/>
      <c r="D7" s="176"/>
      <c r="E7" s="176"/>
      <c r="F7" s="176"/>
    </row>
    <row r="8" spans="2:6" ht="111.75" customHeight="1">
      <c r="B8" s="131"/>
      <c r="C8" s="131"/>
      <c r="D8" s="131"/>
      <c r="E8" s="131"/>
      <c r="F8" s="131"/>
    </row>
    <row r="9" spans="2:6" ht="50.25" customHeight="1">
      <c r="B9" s="131"/>
      <c r="C9" s="131"/>
      <c r="D9" s="145" t="s">
        <v>248</v>
      </c>
      <c r="E9" s="131"/>
      <c r="F9" s="131"/>
    </row>
    <row r="10" spans="2:6" ht="24" customHeight="1">
      <c r="B10" s="128"/>
      <c r="C10" s="76"/>
      <c r="D10" s="173"/>
      <c r="E10" s="173"/>
      <c r="F10" s="173"/>
    </row>
    <row r="11" spans="2:6" ht="24" customHeight="1">
      <c r="B11" s="128"/>
      <c r="C11" s="76"/>
      <c r="D11" s="173" t="s">
        <v>175</v>
      </c>
      <c r="E11" s="173"/>
      <c r="F11" s="173"/>
    </row>
    <row r="12" spans="2:6" ht="24" customHeight="1" thickBot="1">
      <c r="B12" s="128"/>
      <c r="C12" s="76"/>
      <c r="D12" s="173"/>
      <c r="E12" s="173"/>
      <c r="F12" s="173"/>
    </row>
    <row r="13" spans="2:25" s="59" customFormat="1" ht="39.75" customHeight="1" thickBot="1">
      <c r="B13" s="178" t="s">
        <v>172</v>
      </c>
      <c r="C13" s="178"/>
      <c r="D13" s="178"/>
      <c r="E13" s="112"/>
      <c r="F13" s="157" t="s">
        <v>171</v>
      </c>
      <c r="G13" s="156"/>
      <c r="H13" s="76"/>
      <c r="I13" s="7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2:25" s="59" customFormat="1" ht="42.75" customHeight="1">
      <c r="B14" s="177" t="s">
        <v>241</v>
      </c>
      <c r="C14" s="177"/>
      <c r="D14" s="177"/>
      <c r="E14" s="112"/>
      <c r="F14" s="42"/>
      <c r="G14" s="42"/>
      <c r="H14" s="76"/>
      <c r="I14" s="7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2:25" s="59" customFormat="1" ht="49.5" customHeight="1">
      <c r="B15" s="177" t="s">
        <v>233</v>
      </c>
      <c r="C15" s="177"/>
      <c r="D15" s="177"/>
      <c r="E15" s="112"/>
      <c r="F15" s="42"/>
      <c r="G15" s="42"/>
      <c r="H15" s="76"/>
      <c r="I15" s="7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2:6" ht="24" customHeight="1">
      <c r="B16" s="180" t="s">
        <v>170</v>
      </c>
      <c r="C16" s="180"/>
      <c r="D16" s="180"/>
      <c r="E16" s="130"/>
      <c r="F16" s="130"/>
    </row>
    <row r="17" s="42" customFormat="1" ht="9" customHeight="1">
      <c r="F17" s="132"/>
    </row>
    <row r="18" spans="2:28" ht="12">
      <c r="B18" s="179" t="s">
        <v>134</v>
      </c>
      <c r="C18" s="179"/>
      <c r="D18" s="179"/>
      <c r="E18" s="179"/>
      <c r="F18" s="179"/>
      <c r="G18" s="165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</row>
    <row r="19" spans="2:33" ht="26.25" customHeight="1">
      <c r="B19" s="179"/>
      <c r="C19" s="179"/>
      <c r="D19" s="179"/>
      <c r="E19" s="179"/>
      <c r="F19" s="179"/>
      <c r="G19" s="166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0"/>
      <c r="AD19" s="110"/>
      <c r="AE19" s="110"/>
      <c r="AF19" s="110"/>
      <c r="AG19" s="110"/>
    </row>
    <row r="20" spans="1:6" ht="7.5" customHeight="1">
      <c r="A20" s="76"/>
      <c r="B20" s="76"/>
      <c r="C20" s="76"/>
      <c r="D20" s="76"/>
      <c r="E20" s="43"/>
      <c r="F20" s="108"/>
    </row>
    <row r="21" spans="2:6" ht="24" customHeight="1">
      <c r="B21" s="109" t="s">
        <v>178</v>
      </c>
      <c r="C21" s="116"/>
      <c r="D21" s="161"/>
      <c r="E21" s="161"/>
      <c r="F21" s="161"/>
    </row>
    <row r="22" spans="2:6" ht="24" customHeight="1">
      <c r="B22" s="129" t="s">
        <v>177</v>
      </c>
      <c r="C22" s="116"/>
      <c r="D22" s="162" t="s">
        <v>169</v>
      </c>
      <c r="E22" s="163"/>
      <c r="F22" s="164"/>
    </row>
    <row r="23" spans="2:6" ht="24" customHeight="1">
      <c r="B23" s="109" t="s">
        <v>135</v>
      </c>
      <c r="C23" s="116"/>
      <c r="D23" s="161"/>
      <c r="E23" s="161"/>
      <c r="F23" s="161"/>
    </row>
    <row r="24" spans="2:6" ht="24" customHeight="1">
      <c r="B24" s="120" t="s">
        <v>136</v>
      </c>
      <c r="C24" s="76"/>
      <c r="D24" s="161"/>
      <c r="E24" s="161"/>
      <c r="F24" s="161"/>
    </row>
    <row r="25" spans="2:6" ht="24" customHeight="1">
      <c r="B25" s="120" t="s">
        <v>174</v>
      </c>
      <c r="C25" s="76"/>
      <c r="D25" s="161"/>
      <c r="E25" s="161"/>
      <c r="F25" s="161"/>
    </row>
    <row r="26" spans="2:6" ht="24" customHeight="1">
      <c r="B26" s="122" t="s">
        <v>220</v>
      </c>
      <c r="C26" s="117"/>
      <c r="D26" s="161"/>
      <c r="E26" s="161"/>
      <c r="F26" s="161"/>
    </row>
    <row r="27" spans="2:6" ht="24" customHeight="1">
      <c r="B27" s="122" t="s">
        <v>139</v>
      </c>
      <c r="C27" s="117"/>
      <c r="D27" s="161"/>
      <c r="E27" s="161"/>
      <c r="F27" s="161"/>
    </row>
    <row r="28" spans="2:25" s="59" customFormat="1" ht="66" customHeight="1">
      <c r="B28" s="44"/>
      <c r="C28" s="43"/>
      <c r="D28" s="160" t="s">
        <v>231</v>
      </c>
      <c r="E28" s="44"/>
      <c r="F28" s="103"/>
      <c r="G28" s="42"/>
      <c r="H28" s="76"/>
      <c r="I28" s="7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5" s="59" customFormat="1" ht="9.75" customHeight="1">
      <c r="B29" s="44"/>
      <c r="C29" s="43"/>
      <c r="D29" s="44"/>
      <c r="E29" s="44"/>
      <c r="F29" s="103"/>
      <c r="G29" s="42"/>
      <c r="H29" s="76"/>
      <c r="I29" s="7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8" ht="24" customHeight="1">
      <c r="B30" s="126" t="s">
        <v>176</v>
      </c>
      <c r="C30" s="123"/>
      <c r="D30" s="124" t="s">
        <v>1</v>
      </c>
      <c r="E30" s="123"/>
      <c r="F30" s="181" t="s">
        <v>162</v>
      </c>
      <c r="G30" s="165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</row>
    <row r="31" spans="2:28" ht="26.25" customHeight="1">
      <c r="B31" s="127"/>
      <c r="C31" s="123"/>
      <c r="D31" s="125"/>
      <c r="E31" s="123"/>
      <c r="F31" s="182"/>
      <c r="G31" s="166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</row>
    <row r="32" spans="2:25" s="59" customFormat="1" ht="7.5" customHeight="1">
      <c r="B32" s="44"/>
      <c r="C32" s="43"/>
      <c r="D32" s="44"/>
      <c r="E32" s="44"/>
      <c r="F32" s="103"/>
      <c r="G32" s="42"/>
      <c r="H32" s="76"/>
      <c r="I32" s="7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s="59" customFormat="1" ht="24" customHeight="1">
      <c r="B33" s="114" t="s">
        <v>140</v>
      </c>
      <c r="C33" s="118"/>
      <c r="D33" s="114" t="s">
        <v>149</v>
      </c>
      <c r="E33" s="112"/>
      <c r="F33" s="121"/>
      <c r="G33" s="42"/>
      <c r="H33" s="76"/>
      <c r="I33" s="7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s="59" customFormat="1" ht="24" customHeight="1">
      <c r="B34" s="114" t="s">
        <v>140</v>
      </c>
      <c r="C34" s="118"/>
      <c r="D34" s="114" t="s">
        <v>247</v>
      </c>
      <c r="E34" s="112"/>
      <c r="F34" s="121"/>
      <c r="G34" s="42"/>
      <c r="H34" s="76"/>
      <c r="I34" s="7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s="59" customFormat="1" ht="24" customHeight="1">
      <c r="B35" s="114" t="s">
        <v>140</v>
      </c>
      <c r="C35" s="118"/>
      <c r="D35" s="114" t="s">
        <v>150</v>
      </c>
      <c r="E35" s="112"/>
      <c r="F35" s="121"/>
      <c r="G35" s="42"/>
      <c r="H35" s="76"/>
      <c r="I35" s="7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4:25" s="59" customFormat="1" ht="7.5" customHeight="1">
      <c r="D36" s="59" t="s">
        <v>151</v>
      </c>
      <c r="G36" s="42"/>
      <c r="H36" s="76"/>
      <c r="I36" s="7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s="59" customFormat="1" ht="24" customHeight="1">
      <c r="B37" s="114" t="s">
        <v>141</v>
      </c>
      <c r="C37" s="118"/>
      <c r="D37" s="114" t="s">
        <v>194</v>
      </c>
      <c r="E37" s="112"/>
      <c r="F37" s="121"/>
      <c r="G37" s="42"/>
      <c r="H37" s="76"/>
      <c r="I37" s="7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4:25" s="59" customFormat="1" ht="7.5" customHeight="1">
      <c r="D38" s="59" t="s">
        <v>151</v>
      </c>
      <c r="G38" s="42"/>
      <c r="H38" s="76"/>
      <c r="I38" s="7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2:25" s="59" customFormat="1" ht="24" customHeight="1">
      <c r="B39" s="114" t="s">
        <v>142</v>
      </c>
      <c r="C39" s="118"/>
      <c r="D39" s="114" t="s">
        <v>194</v>
      </c>
      <c r="E39" s="112"/>
      <c r="F39" s="121"/>
      <c r="G39" s="42"/>
      <c r="H39" s="76"/>
      <c r="I39" s="7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4:25" s="59" customFormat="1" ht="12">
      <c r="D40" s="59" t="s">
        <v>151</v>
      </c>
      <c r="G40" s="42"/>
      <c r="H40" s="76"/>
      <c r="I40" s="7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s="59" customFormat="1" ht="24" customHeight="1">
      <c r="B41" s="114" t="s">
        <v>143</v>
      </c>
      <c r="C41" s="118"/>
      <c r="D41" s="114" t="s">
        <v>152</v>
      </c>
      <c r="E41" s="112"/>
      <c r="F41" s="121"/>
      <c r="G41" s="42"/>
      <c r="H41" s="76"/>
      <c r="I41" s="76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s="59" customFormat="1" ht="24" customHeight="1">
      <c r="B42" s="115" t="s">
        <v>143</v>
      </c>
      <c r="C42" s="119"/>
      <c r="D42" s="115" t="s">
        <v>195</v>
      </c>
      <c r="E42" s="112"/>
      <c r="F42" s="121"/>
      <c r="G42" s="42"/>
      <c r="H42" s="76"/>
      <c r="I42" s="76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s="59" customFormat="1" ht="24" customHeight="1">
      <c r="B43" s="115" t="s">
        <v>143</v>
      </c>
      <c r="C43" s="119"/>
      <c r="D43" s="115" t="s">
        <v>153</v>
      </c>
      <c r="E43" s="112"/>
      <c r="F43" s="121"/>
      <c r="G43" s="42"/>
      <c r="H43" s="76"/>
      <c r="I43" s="7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2:25" s="59" customFormat="1" ht="24" customHeight="1">
      <c r="B44" s="115" t="s">
        <v>143</v>
      </c>
      <c r="C44" s="119"/>
      <c r="D44" s="115" t="s">
        <v>196</v>
      </c>
      <c r="E44" s="112"/>
      <c r="F44" s="121"/>
      <c r="G44" s="42"/>
      <c r="H44" s="76"/>
      <c r="I44" s="7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59" customFormat="1" ht="24" customHeight="1">
      <c r="B45" s="115" t="s">
        <v>143</v>
      </c>
      <c r="C45" s="119"/>
      <c r="D45" s="115" t="s">
        <v>154</v>
      </c>
      <c r="E45" s="112"/>
      <c r="F45" s="121"/>
      <c r="G45" s="42"/>
      <c r="H45" s="76"/>
      <c r="I45" s="7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59" customFormat="1" ht="24" customHeight="1">
      <c r="B46" s="115" t="s">
        <v>143</v>
      </c>
      <c r="C46" s="119"/>
      <c r="D46" s="115" t="s">
        <v>197</v>
      </c>
      <c r="E46" s="112"/>
      <c r="F46" s="121"/>
      <c r="G46" s="42"/>
      <c r="H46" s="76"/>
      <c r="I46" s="7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59" customFormat="1" ht="24" customHeight="1">
      <c r="B47" s="115" t="s">
        <v>143</v>
      </c>
      <c r="C47" s="119"/>
      <c r="D47" s="115" t="s">
        <v>155</v>
      </c>
      <c r="E47" s="112"/>
      <c r="F47" s="121"/>
      <c r="G47" s="42"/>
      <c r="H47" s="76"/>
      <c r="I47" s="7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4:25" s="59" customFormat="1" ht="7.5" customHeight="1">
      <c r="D48" s="59" t="s">
        <v>151</v>
      </c>
      <c r="G48" s="42"/>
      <c r="H48" s="76"/>
      <c r="I48" s="7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s="59" customFormat="1" ht="24" customHeight="1">
      <c r="B49" s="115" t="s">
        <v>144</v>
      </c>
      <c r="C49" s="119"/>
      <c r="D49" s="115" t="s">
        <v>156</v>
      </c>
      <c r="E49" s="112"/>
      <c r="F49" s="121"/>
      <c r="G49" s="42"/>
      <c r="H49" s="76"/>
      <c r="I49" s="7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4:25" s="59" customFormat="1" ht="7.5" customHeight="1">
      <c r="D50" s="59" t="s">
        <v>151</v>
      </c>
      <c r="G50" s="42"/>
      <c r="H50" s="76"/>
      <c r="I50" s="7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2:9" ht="24" customHeight="1">
      <c r="B51" s="115" t="s">
        <v>145</v>
      </c>
      <c r="C51" s="119"/>
      <c r="D51" s="115" t="s">
        <v>157</v>
      </c>
      <c r="E51" s="112"/>
      <c r="F51" s="121"/>
      <c r="H51" s="76"/>
      <c r="I51" s="76"/>
    </row>
    <row r="52" spans="2:9" ht="24" customHeight="1">
      <c r="B52" s="115" t="s">
        <v>145</v>
      </c>
      <c r="C52" s="119"/>
      <c r="D52" s="115" t="s">
        <v>158</v>
      </c>
      <c r="E52" s="112"/>
      <c r="F52" s="121"/>
      <c r="H52" s="76"/>
      <c r="I52" s="76"/>
    </row>
    <row r="53" spans="3:9" ht="7.5" customHeight="1">
      <c r="C53" s="76"/>
      <c r="D53" s="2" t="s">
        <v>151</v>
      </c>
      <c r="E53" s="2"/>
      <c r="F53" s="2"/>
      <c r="H53" s="76"/>
      <c r="I53" s="76"/>
    </row>
    <row r="54" spans="2:9" ht="24" customHeight="1">
      <c r="B54" s="115" t="s">
        <v>146</v>
      </c>
      <c r="C54" s="119"/>
      <c r="D54" s="115" t="s">
        <v>243</v>
      </c>
      <c r="E54" s="112"/>
      <c r="F54" s="121"/>
      <c r="H54" s="76"/>
      <c r="I54" s="76"/>
    </row>
    <row r="55" spans="2:9" ht="24" customHeight="1">
      <c r="B55" s="115" t="s">
        <v>146</v>
      </c>
      <c r="C55" s="119"/>
      <c r="D55" s="115" t="s">
        <v>244</v>
      </c>
      <c r="E55" s="112"/>
      <c r="F55" s="121"/>
      <c r="H55" s="76"/>
      <c r="I55" s="76"/>
    </row>
    <row r="56" spans="2:9" ht="24" customHeight="1">
      <c r="B56" s="115" t="s">
        <v>146</v>
      </c>
      <c r="C56" s="119"/>
      <c r="D56" s="115" t="s">
        <v>245</v>
      </c>
      <c r="E56" s="113"/>
      <c r="F56" s="121"/>
      <c r="H56" s="76"/>
      <c r="I56" s="76"/>
    </row>
    <row r="57" spans="3:9" ht="7.5" customHeight="1">
      <c r="C57" s="76"/>
      <c r="D57" s="2" t="s">
        <v>151</v>
      </c>
      <c r="E57" s="2"/>
      <c r="F57" s="2"/>
      <c r="H57" s="76"/>
      <c r="I57" s="76"/>
    </row>
    <row r="58" spans="2:9" ht="24" customHeight="1">
      <c r="B58" s="115" t="s">
        <v>147</v>
      </c>
      <c r="C58" s="119"/>
      <c r="D58" s="115" t="s">
        <v>246</v>
      </c>
      <c r="E58" s="113"/>
      <c r="F58" s="121"/>
      <c r="H58" s="76"/>
      <c r="I58" s="76"/>
    </row>
    <row r="59" spans="3:9" ht="7.5" customHeight="1">
      <c r="C59" s="76"/>
      <c r="D59" s="2" t="s">
        <v>151</v>
      </c>
      <c r="E59" s="2"/>
      <c r="F59" s="2"/>
      <c r="H59" s="76"/>
      <c r="I59" s="76"/>
    </row>
    <row r="60" spans="2:9" ht="24" customHeight="1">
      <c r="B60" s="115" t="s">
        <v>148</v>
      </c>
      <c r="C60" s="119"/>
      <c r="D60" s="115" t="s">
        <v>159</v>
      </c>
      <c r="E60" s="113"/>
      <c r="F60" s="121"/>
      <c r="H60" s="76"/>
      <c r="I60" s="76"/>
    </row>
    <row r="61" spans="2:9" ht="24" customHeight="1">
      <c r="B61" s="115" t="s">
        <v>148</v>
      </c>
      <c r="C61" s="119"/>
      <c r="D61" s="115" t="s">
        <v>160</v>
      </c>
      <c r="E61" s="113"/>
      <c r="F61" s="121"/>
      <c r="H61" s="76"/>
      <c r="I61" s="76"/>
    </row>
    <row r="62" spans="2:9" ht="24" customHeight="1">
      <c r="B62" s="115" t="s">
        <v>148</v>
      </c>
      <c r="C62" s="119"/>
      <c r="D62" s="115" t="s">
        <v>161</v>
      </c>
      <c r="E62" s="113"/>
      <c r="F62" s="121"/>
      <c r="H62" s="76"/>
      <c r="I62" s="76"/>
    </row>
    <row r="63" spans="3:9" ht="12">
      <c r="C63" s="76"/>
      <c r="F63" s="104"/>
      <c r="H63" s="76"/>
      <c r="I63" s="76"/>
    </row>
    <row r="64" spans="3:9" ht="12">
      <c r="C64" s="76"/>
      <c r="H64" s="76"/>
      <c r="I64" s="76"/>
    </row>
    <row r="65" spans="3:9" ht="12">
      <c r="C65" s="76"/>
      <c r="H65" s="76"/>
      <c r="I65" s="76"/>
    </row>
    <row r="66" spans="3:9" ht="12">
      <c r="C66" s="76"/>
      <c r="H66" s="76"/>
      <c r="I66" s="76"/>
    </row>
    <row r="67" spans="3:9" ht="12">
      <c r="C67" s="76"/>
      <c r="H67" s="76"/>
      <c r="I67" s="76"/>
    </row>
    <row r="68" spans="3:9" ht="12">
      <c r="C68" s="76"/>
      <c r="H68" s="76"/>
      <c r="I68" s="76"/>
    </row>
    <row r="69" spans="3:9" ht="12">
      <c r="C69" s="76"/>
      <c r="H69" s="76"/>
      <c r="I69" s="76"/>
    </row>
    <row r="70" spans="3:9" ht="12">
      <c r="C70" s="76"/>
      <c r="H70" s="76"/>
      <c r="I70" s="76"/>
    </row>
    <row r="71" spans="3:9" ht="12">
      <c r="C71" s="76"/>
      <c r="H71" s="76"/>
      <c r="I71" s="76"/>
    </row>
    <row r="72" spans="8:9" ht="12">
      <c r="H72" s="76"/>
      <c r="I72" s="76"/>
    </row>
    <row r="73" spans="8:9" ht="12">
      <c r="H73" s="76"/>
      <c r="I73" s="76"/>
    </row>
    <row r="74" spans="8:9" ht="12">
      <c r="H74" s="76"/>
      <c r="I74" s="76"/>
    </row>
    <row r="75" spans="8:9" ht="12">
      <c r="H75" s="76"/>
      <c r="I75" s="76"/>
    </row>
    <row r="76" spans="8:9" ht="12">
      <c r="H76" s="76"/>
      <c r="I76" s="76"/>
    </row>
    <row r="77" spans="8:9" ht="12">
      <c r="H77" s="76"/>
      <c r="I77" s="76"/>
    </row>
    <row r="78" spans="8:9" ht="12">
      <c r="H78" s="76"/>
      <c r="I78" s="76"/>
    </row>
    <row r="79" spans="8:9" ht="12">
      <c r="H79" s="76"/>
      <c r="I79" s="76"/>
    </row>
    <row r="80" spans="8:9" ht="12">
      <c r="H80" s="76"/>
      <c r="I80" s="76"/>
    </row>
    <row r="81" spans="8:9" ht="12">
      <c r="H81" s="76"/>
      <c r="I81" s="76"/>
    </row>
    <row r="82" spans="8:9" ht="12">
      <c r="H82" s="76"/>
      <c r="I82" s="76"/>
    </row>
    <row r="83" spans="8:9" ht="12">
      <c r="H83" s="76"/>
      <c r="I83" s="76"/>
    </row>
    <row r="84" spans="8:9" ht="12">
      <c r="H84" s="76"/>
      <c r="I84" s="76"/>
    </row>
    <row r="85" spans="8:9" ht="12">
      <c r="H85" s="76"/>
      <c r="I85" s="76"/>
    </row>
    <row r="86" spans="8:9" ht="12">
      <c r="H86" s="76"/>
      <c r="I86" s="76"/>
    </row>
    <row r="87" spans="8:9" ht="12">
      <c r="H87" s="76"/>
      <c r="I87" s="76"/>
    </row>
    <row r="88" spans="8:9" ht="12">
      <c r="H88" s="76"/>
      <c r="I88" s="76"/>
    </row>
    <row r="89" spans="8:9" ht="12">
      <c r="H89" s="76"/>
      <c r="I89" s="76"/>
    </row>
    <row r="90" spans="8:9" ht="12">
      <c r="H90" s="76"/>
      <c r="I90" s="76"/>
    </row>
    <row r="91" spans="8:9" ht="12">
      <c r="H91" s="76"/>
      <c r="I91" s="76"/>
    </row>
    <row r="92" spans="8:9" ht="12">
      <c r="H92" s="76"/>
      <c r="I92" s="76"/>
    </row>
    <row r="93" spans="8:9" ht="12">
      <c r="H93" s="76"/>
      <c r="I93" s="76"/>
    </row>
    <row r="94" spans="8:9" ht="12">
      <c r="H94" s="76"/>
      <c r="I94" s="76"/>
    </row>
    <row r="95" spans="8:9" ht="12">
      <c r="H95" s="76"/>
      <c r="I95" s="76"/>
    </row>
    <row r="96" spans="8:9" ht="12">
      <c r="H96" s="76"/>
      <c r="I96" s="76"/>
    </row>
    <row r="97" spans="8:9" ht="12">
      <c r="H97" s="76"/>
      <c r="I97" s="76"/>
    </row>
    <row r="98" spans="8:9" ht="12">
      <c r="H98" s="76"/>
      <c r="I98" s="76"/>
    </row>
    <row r="99" spans="8:9" ht="12">
      <c r="H99" s="76"/>
      <c r="I99" s="76"/>
    </row>
    <row r="100" spans="8:9" ht="12">
      <c r="H100" s="76"/>
      <c r="I100" s="76"/>
    </row>
    <row r="101" spans="8:9" ht="12">
      <c r="H101" s="76"/>
      <c r="I101" s="76"/>
    </row>
    <row r="102" spans="8:9" ht="12">
      <c r="H102" s="76"/>
      <c r="I102" s="76"/>
    </row>
    <row r="103" spans="8:9" ht="12">
      <c r="H103" s="76"/>
      <c r="I103" s="76"/>
    </row>
    <row r="104" spans="8:9" ht="12">
      <c r="H104" s="76"/>
      <c r="I104" s="76"/>
    </row>
    <row r="105" spans="8:9" ht="12">
      <c r="H105" s="76"/>
      <c r="I105" s="76"/>
    </row>
    <row r="106" spans="8:9" ht="12">
      <c r="H106" s="76"/>
      <c r="I106" s="76"/>
    </row>
    <row r="107" spans="8:9" ht="12">
      <c r="H107" s="76"/>
      <c r="I107" s="76"/>
    </row>
    <row r="108" spans="8:9" ht="12">
      <c r="H108" s="76"/>
      <c r="I108" s="76"/>
    </row>
    <row r="109" spans="8:9" ht="12">
      <c r="H109" s="76"/>
      <c r="I109" s="76"/>
    </row>
    <row r="110" spans="8:9" ht="12">
      <c r="H110" s="76"/>
      <c r="I110" s="76"/>
    </row>
    <row r="111" spans="8:9" ht="12">
      <c r="H111" s="76"/>
      <c r="I111" s="76"/>
    </row>
    <row r="112" spans="8:9" ht="12">
      <c r="H112" s="76"/>
      <c r="I112" s="76"/>
    </row>
    <row r="113" spans="8:9" ht="12">
      <c r="H113" s="76"/>
      <c r="I113" s="76"/>
    </row>
    <row r="114" spans="8:9" ht="12">
      <c r="H114" s="76"/>
      <c r="I114" s="76"/>
    </row>
    <row r="115" spans="8:9" ht="12">
      <c r="H115" s="76"/>
      <c r="I115" s="76"/>
    </row>
    <row r="116" spans="8:9" ht="12">
      <c r="H116" s="76"/>
      <c r="I116" s="76"/>
    </row>
    <row r="117" spans="8:9" ht="12">
      <c r="H117" s="76"/>
      <c r="I117" s="76"/>
    </row>
    <row r="118" spans="8:9" ht="12">
      <c r="H118" s="76"/>
      <c r="I118" s="76"/>
    </row>
    <row r="119" spans="8:9" ht="12">
      <c r="H119" s="76"/>
      <c r="I119" s="76"/>
    </row>
    <row r="120" spans="8:9" ht="12">
      <c r="H120" s="76"/>
      <c r="I120" s="76"/>
    </row>
    <row r="121" spans="8:9" ht="12">
      <c r="H121" s="76"/>
      <c r="I121" s="76"/>
    </row>
    <row r="122" spans="8:9" ht="12">
      <c r="H122" s="76"/>
      <c r="I122" s="76"/>
    </row>
    <row r="123" spans="8:9" ht="12">
      <c r="H123" s="76"/>
      <c r="I123" s="76"/>
    </row>
    <row r="124" spans="8:9" ht="12">
      <c r="H124" s="76"/>
      <c r="I124" s="76"/>
    </row>
    <row r="125" spans="8:9" ht="12">
      <c r="H125" s="76"/>
      <c r="I125" s="76"/>
    </row>
    <row r="126" spans="8:9" ht="12">
      <c r="H126" s="76"/>
      <c r="I126" s="76"/>
    </row>
    <row r="127" spans="8:9" ht="12">
      <c r="H127" s="76"/>
      <c r="I127" s="76"/>
    </row>
    <row r="128" spans="8:9" ht="12">
      <c r="H128" s="76"/>
      <c r="I128" s="76"/>
    </row>
    <row r="129" spans="8:9" ht="12">
      <c r="H129" s="76"/>
      <c r="I129" s="76"/>
    </row>
    <row r="130" spans="8:9" ht="12">
      <c r="H130" s="76"/>
      <c r="I130" s="76"/>
    </row>
    <row r="131" spans="8:9" ht="12">
      <c r="H131" s="76"/>
      <c r="I131" s="76"/>
    </row>
    <row r="132" spans="8:9" ht="12">
      <c r="H132" s="76"/>
      <c r="I132" s="76"/>
    </row>
    <row r="133" spans="8:9" ht="12">
      <c r="H133" s="76"/>
      <c r="I133" s="76"/>
    </row>
    <row r="134" spans="8:9" ht="12">
      <c r="H134" s="76"/>
      <c r="I134" s="76"/>
    </row>
    <row r="135" spans="8:9" ht="12">
      <c r="H135" s="76"/>
      <c r="I135" s="76"/>
    </row>
    <row r="136" spans="8:9" ht="12">
      <c r="H136" s="76"/>
      <c r="I136" s="76"/>
    </row>
  </sheetData>
  <sheetProtection/>
  <mergeCells count="22">
    <mergeCell ref="D25:F25"/>
    <mergeCell ref="D26:F26"/>
    <mergeCell ref="B13:D13"/>
    <mergeCell ref="B18:F19"/>
    <mergeCell ref="G30:G31"/>
    <mergeCell ref="B16:D16"/>
    <mergeCell ref="B14:D14"/>
    <mergeCell ref="D11:F11"/>
    <mergeCell ref="F30:F31"/>
    <mergeCell ref="D21:F21"/>
    <mergeCell ref="D23:F23"/>
    <mergeCell ref="D24:F24"/>
    <mergeCell ref="D27:F27"/>
    <mergeCell ref="D22:F22"/>
    <mergeCell ref="G18:G19"/>
    <mergeCell ref="B2:F3"/>
    <mergeCell ref="D10:F10"/>
    <mergeCell ref="D12:F12"/>
    <mergeCell ref="B6:F6"/>
    <mergeCell ref="B5:F5"/>
    <mergeCell ref="B7:F7"/>
    <mergeCell ref="B15:D15"/>
  </mergeCells>
  <dataValidations count="3">
    <dataValidation type="list" allowBlank="1" showInputMessage="1" showErrorMessage="1" sqref="F60:F62 F58 F54:F56 F37 F39 F41:F47 F49 F51:F52 F33:F35">
      <formula1>"X, "</formula1>
    </dataValidation>
    <dataValidation type="list" allowBlank="1" showInputMessage="1" showErrorMessage="1" sqref="D22:F22">
      <formula1>"wybierz właściwe, inwestor, deweloper, operator instalacji,producent/dystrybutor, konsultant, instytucja finansowa, inne"</formula1>
    </dataValidation>
    <dataValidation type="list" allowBlank="1" showInputMessage="1" showErrorMessage="1" sqref="F13">
      <formula1>"TAK, NIE"</formula1>
    </dataValidation>
  </dataValidations>
  <printOptions/>
  <pageMargins left="0.7480314960629921" right="0.2362204724409449" top="0.2755905511811024" bottom="0.31496062992125984" header="0.1968503937007874" footer="0.1968503937007874"/>
  <pageSetup horizontalDpi="600" verticalDpi="600" orientation="portrait" paperSize="9" scale="67" r:id="rId2"/>
  <rowBreaks count="1" manualBreakCount="1">
    <brk id="28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171"/>
  <sheetViews>
    <sheetView showGridLines="0" view="pageBreakPreview" zoomScaleSheetLayoutView="100" zoomScalePageLayoutView="0" workbookViewId="0" topLeftCell="A22">
      <selection activeCell="I27" sqref="I27"/>
    </sheetView>
  </sheetViews>
  <sheetFormatPr defaultColWidth="9.140625" defaultRowHeight="12.75"/>
  <cols>
    <col min="1" max="1" width="2.00390625" style="2" customWidth="1"/>
    <col min="2" max="2" width="5.140625" style="2" customWidth="1"/>
    <col min="3" max="3" width="68.28125" style="2" customWidth="1"/>
    <col min="4" max="4" width="0.9921875" style="44" customWidth="1"/>
    <col min="5" max="5" width="9.140625" style="105" customWidth="1"/>
    <col min="6" max="6" width="1.28515625" style="2" customWidth="1"/>
    <col min="7" max="7" width="21.7109375" style="2" customWidth="1"/>
    <col min="8" max="8" width="1.1484375" style="44" customWidth="1"/>
    <col min="9" max="9" width="7.140625" style="2" customWidth="1"/>
    <col min="10" max="10" width="1.421875" style="2" customWidth="1"/>
    <col min="11" max="11" width="10.7109375" style="2" customWidth="1"/>
    <col min="12" max="13" width="9.140625" style="2" customWidth="1"/>
    <col min="14" max="14" width="1.421875" style="2" customWidth="1"/>
    <col min="15" max="16384" width="9.140625" style="2" customWidth="1"/>
  </cols>
  <sheetData>
    <row r="1" s="42" customFormat="1" ht="12">
      <c r="E1" s="132"/>
    </row>
    <row r="2" ht="12"/>
    <row r="3" spans="2:13" ht="55.5" customHeight="1">
      <c r="B3" s="78" t="s">
        <v>77</v>
      </c>
      <c r="C3" s="78" t="s">
        <v>79</v>
      </c>
      <c r="D3" s="75"/>
      <c r="E3" s="87" t="s">
        <v>121</v>
      </c>
      <c r="F3" s="57"/>
      <c r="G3" s="197" t="s">
        <v>78</v>
      </c>
      <c r="H3" s="197"/>
      <c r="I3" s="197"/>
      <c r="J3" s="76"/>
      <c r="K3" s="202" t="s">
        <v>232</v>
      </c>
      <c r="L3" s="203"/>
      <c r="M3" s="203"/>
    </row>
    <row r="4" spans="2:13" ht="12.75" customHeight="1">
      <c r="B4" s="188" t="s">
        <v>108</v>
      </c>
      <c r="C4" s="188"/>
      <c r="D4" s="46"/>
      <c r="E4" s="189"/>
      <c r="F4" s="44"/>
      <c r="G4" s="198" t="s">
        <v>169</v>
      </c>
      <c r="H4" s="198"/>
      <c r="I4" s="198"/>
      <c r="J4" s="76"/>
      <c r="K4" s="203"/>
      <c r="L4" s="203"/>
      <c r="M4" s="203"/>
    </row>
    <row r="5" spans="2:13" ht="12">
      <c r="B5" s="188"/>
      <c r="C5" s="188"/>
      <c r="D5" s="46"/>
      <c r="E5" s="189"/>
      <c r="F5" s="44"/>
      <c r="G5" s="198"/>
      <c r="H5" s="198"/>
      <c r="I5" s="198"/>
      <c r="J5" s="76"/>
      <c r="K5" s="203"/>
      <c r="L5" s="203"/>
      <c r="M5" s="203"/>
    </row>
    <row r="6" spans="5:7" s="43" customFormat="1" ht="6" customHeight="1">
      <c r="E6" s="88"/>
      <c r="G6" s="142"/>
    </row>
    <row r="7" spans="2:9" s="43" customFormat="1" ht="12">
      <c r="B7" s="79" t="s">
        <v>109</v>
      </c>
      <c r="C7" s="136" t="s">
        <v>200</v>
      </c>
      <c r="D7" s="61"/>
      <c r="E7" s="89"/>
      <c r="G7" s="151"/>
      <c r="H7" s="152"/>
      <c r="I7" s="153"/>
    </row>
    <row r="8" spans="2:9" s="43" customFormat="1" ht="12">
      <c r="B8" s="79" t="s">
        <v>110</v>
      </c>
      <c r="C8" s="136" t="s">
        <v>133</v>
      </c>
      <c r="D8" s="61"/>
      <c r="E8" s="89" t="s">
        <v>80</v>
      </c>
      <c r="G8" s="151"/>
      <c r="H8" s="152"/>
      <c r="I8" s="153"/>
    </row>
    <row r="9" spans="2:10" ht="12">
      <c r="B9" s="79" t="s">
        <v>111</v>
      </c>
      <c r="C9" s="136" t="s">
        <v>166</v>
      </c>
      <c r="D9" s="62"/>
      <c r="E9" s="90" t="s">
        <v>122</v>
      </c>
      <c r="F9" s="44"/>
      <c r="G9" s="199"/>
      <c r="H9" s="199"/>
      <c r="I9" s="199"/>
      <c r="J9" s="76"/>
    </row>
    <row r="10" spans="2:10" ht="12.75" customHeight="1">
      <c r="B10" s="79" t="s">
        <v>112</v>
      </c>
      <c r="C10" s="136" t="s">
        <v>179</v>
      </c>
      <c r="D10" s="62"/>
      <c r="E10" s="90" t="s">
        <v>122</v>
      </c>
      <c r="F10" s="44"/>
      <c r="G10" s="199"/>
      <c r="H10" s="199"/>
      <c r="I10" s="199"/>
      <c r="J10" s="76"/>
    </row>
    <row r="11" spans="2:10" ht="12">
      <c r="B11" s="79" t="s">
        <v>113</v>
      </c>
      <c r="C11" s="136" t="s">
        <v>116</v>
      </c>
      <c r="D11" s="62"/>
      <c r="E11" s="89" t="s">
        <v>123</v>
      </c>
      <c r="F11" s="44"/>
      <c r="G11" s="200"/>
      <c r="H11" s="200"/>
      <c r="I11" s="200"/>
      <c r="J11" s="76"/>
    </row>
    <row r="12" spans="2:10" ht="12">
      <c r="B12" s="79" t="s">
        <v>114</v>
      </c>
      <c r="C12" s="136" t="s">
        <v>117</v>
      </c>
      <c r="D12" s="62"/>
      <c r="E12" s="89" t="s">
        <v>124</v>
      </c>
      <c r="F12" s="44"/>
      <c r="G12" s="200"/>
      <c r="H12" s="200"/>
      <c r="I12" s="200"/>
      <c r="J12" s="76"/>
    </row>
    <row r="13" spans="2:10" ht="24">
      <c r="B13" s="79" t="s">
        <v>115</v>
      </c>
      <c r="C13" s="136" t="s">
        <v>236</v>
      </c>
      <c r="D13" s="62"/>
      <c r="E13" s="89" t="s">
        <v>125</v>
      </c>
      <c r="F13" s="44"/>
      <c r="G13" s="195" t="s">
        <v>169</v>
      </c>
      <c r="H13" s="195"/>
      <c r="I13" s="195"/>
      <c r="J13" s="76"/>
    </row>
    <row r="14" spans="2:10" ht="24">
      <c r="B14" s="79" t="s">
        <v>189</v>
      </c>
      <c r="C14" s="136" t="s">
        <v>219</v>
      </c>
      <c r="D14" s="63"/>
      <c r="E14" s="89" t="s">
        <v>125</v>
      </c>
      <c r="F14" s="44"/>
      <c r="G14" s="195" t="s">
        <v>169</v>
      </c>
      <c r="H14" s="195"/>
      <c r="I14" s="195"/>
      <c r="J14" s="76"/>
    </row>
    <row r="15" spans="2:9" s="43" customFormat="1" ht="24">
      <c r="B15" s="79" t="s">
        <v>118</v>
      </c>
      <c r="C15" s="137" t="s">
        <v>237</v>
      </c>
      <c r="D15" s="63"/>
      <c r="E15" s="89" t="s">
        <v>101</v>
      </c>
      <c r="F15" s="44"/>
      <c r="G15" s="195"/>
      <c r="H15" s="195"/>
      <c r="I15" s="195"/>
    </row>
    <row r="16" spans="2:10" ht="24">
      <c r="B16" s="79" t="s">
        <v>119</v>
      </c>
      <c r="C16" s="137" t="s">
        <v>238</v>
      </c>
      <c r="D16" s="62"/>
      <c r="E16" s="89" t="s">
        <v>101</v>
      </c>
      <c r="F16" s="44"/>
      <c r="G16" s="195"/>
      <c r="H16" s="195"/>
      <c r="I16" s="195"/>
      <c r="J16" s="76"/>
    </row>
    <row r="17" spans="2:10" ht="12.75" customHeight="1">
      <c r="B17" s="79" t="s">
        <v>120</v>
      </c>
      <c r="C17" s="136" t="s">
        <v>180</v>
      </c>
      <c r="D17" s="63"/>
      <c r="E17" s="89" t="s">
        <v>239</v>
      </c>
      <c r="F17" s="44"/>
      <c r="G17" s="195"/>
      <c r="H17" s="195"/>
      <c r="I17" s="195"/>
      <c r="J17" s="76"/>
    </row>
    <row r="18" spans="2:10" ht="12">
      <c r="B18" s="79" t="s">
        <v>201</v>
      </c>
      <c r="C18" s="136"/>
      <c r="D18" s="62"/>
      <c r="E18" s="89"/>
      <c r="F18" s="44"/>
      <c r="G18" s="195"/>
      <c r="H18" s="195"/>
      <c r="I18" s="195"/>
      <c r="J18" s="76"/>
    </row>
    <row r="19" spans="3:10" s="57" customFormat="1" ht="6" customHeight="1">
      <c r="C19" s="66"/>
      <c r="D19" s="66"/>
      <c r="E19" s="91"/>
      <c r="G19" s="74"/>
      <c r="H19" s="66"/>
      <c r="I19" s="60"/>
      <c r="J19" s="60"/>
    </row>
    <row r="20" spans="2:10" ht="12">
      <c r="B20" s="44"/>
      <c r="C20" s="44"/>
      <c r="E20" s="92"/>
      <c r="F20" s="57"/>
      <c r="G20" s="44"/>
      <c r="I20" s="76"/>
      <c r="J20" s="76"/>
    </row>
    <row r="21" spans="2:10" ht="28.5" customHeight="1">
      <c r="B21" s="56" t="s">
        <v>77</v>
      </c>
      <c r="C21" s="56" t="s">
        <v>79</v>
      </c>
      <c r="D21" s="80"/>
      <c r="E21" s="93" t="s">
        <v>121</v>
      </c>
      <c r="F21" s="57"/>
      <c r="G21" s="196" t="s">
        <v>78</v>
      </c>
      <c r="H21" s="196"/>
      <c r="I21" s="196"/>
      <c r="J21" s="76"/>
    </row>
    <row r="22" spans="2:10" ht="12.75" customHeight="1">
      <c r="B22" s="179" t="s">
        <v>105</v>
      </c>
      <c r="C22" s="179"/>
      <c r="D22" s="46"/>
      <c r="E22" s="190" t="s">
        <v>182</v>
      </c>
      <c r="F22" s="44"/>
      <c r="G22" s="185"/>
      <c r="H22" s="144"/>
      <c r="I22" s="190" t="s">
        <v>184</v>
      </c>
      <c r="J22" s="76"/>
    </row>
    <row r="23" spans="2:10" ht="23.25" customHeight="1">
      <c r="B23" s="179"/>
      <c r="C23" s="179"/>
      <c r="D23" s="46"/>
      <c r="E23" s="190"/>
      <c r="F23" s="44"/>
      <c r="G23" s="186"/>
      <c r="H23" s="144"/>
      <c r="I23" s="190"/>
      <c r="J23" s="76"/>
    </row>
    <row r="24" spans="5:7" s="43" customFormat="1" ht="6" customHeight="1">
      <c r="E24" s="94"/>
      <c r="G24" s="49"/>
    </row>
    <row r="25" spans="2:9" s="43" customFormat="1" ht="12">
      <c r="B25" s="77" t="s">
        <v>82</v>
      </c>
      <c r="C25" s="55" t="s">
        <v>106</v>
      </c>
      <c r="D25" s="61"/>
      <c r="E25" s="95" t="s">
        <v>81</v>
      </c>
      <c r="G25" s="140"/>
      <c r="H25" s="61"/>
      <c r="I25" s="220"/>
    </row>
    <row r="26" spans="2:10" ht="12">
      <c r="B26" s="77" t="s">
        <v>100</v>
      </c>
      <c r="C26" s="55" t="s">
        <v>240</v>
      </c>
      <c r="D26" s="73"/>
      <c r="E26" s="95" t="s">
        <v>81</v>
      </c>
      <c r="F26" s="44"/>
      <c r="G26" s="140"/>
      <c r="H26" s="73"/>
      <c r="I26" s="220"/>
      <c r="J26" s="76"/>
    </row>
    <row r="27" spans="2:10" ht="12.75" customHeight="1">
      <c r="B27" s="77" t="s">
        <v>83</v>
      </c>
      <c r="C27" s="55" t="s">
        <v>104</v>
      </c>
      <c r="D27" s="73"/>
      <c r="E27" s="95" t="s">
        <v>81</v>
      </c>
      <c r="F27" s="44"/>
      <c r="G27" s="140"/>
      <c r="H27" s="73"/>
      <c r="I27" s="220"/>
      <c r="J27" s="76"/>
    </row>
    <row r="28" spans="2:10" ht="12">
      <c r="B28" s="77" t="s">
        <v>84</v>
      </c>
      <c r="C28" s="55" t="s">
        <v>103</v>
      </c>
      <c r="D28" s="73"/>
      <c r="E28" s="95" t="s">
        <v>81</v>
      </c>
      <c r="F28" s="44"/>
      <c r="G28" s="140"/>
      <c r="H28" s="73"/>
      <c r="I28" s="220"/>
      <c r="J28" s="76"/>
    </row>
    <row r="29" spans="2:11" ht="12">
      <c r="B29" s="77" t="s">
        <v>85</v>
      </c>
      <c r="C29" s="55" t="s">
        <v>130</v>
      </c>
      <c r="D29" s="73"/>
      <c r="E29" s="95" t="s">
        <v>81</v>
      </c>
      <c r="F29" s="44"/>
      <c r="G29" s="140"/>
      <c r="H29" s="73"/>
      <c r="I29" s="220"/>
      <c r="J29" s="76"/>
      <c r="K29" s="143"/>
    </row>
    <row r="30" spans="2:13" ht="31.5">
      <c r="B30" s="77" t="s">
        <v>86</v>
      </c>
      <c r="C30" s="58" t="s">
        <v>221</v>
      </c>
      <c r="D30" s="73"/>
      <c r="E30" s="95" t="s">
        <v>81</v>
      </c>
      <c r="F30" s="44"/>
      <c r="G30" s="140"/>
      <c r="H30" s="73"/>
      <c r="I30" s="220"/>
      <c r="J30" s="76"/>
      <c r="K30" s="106" t="s">
        <v>223</v>
      </c>
      <c r="L30" s="106" t="s">
        <v>222</v>
      </c>
      <c r="M30" s="106" t="s">
        <v>224</v>
      </c>
    </row>
    <row r="31" spans="2:13" ht="12">
      <c r="B31" s="77" t="s">
        <v>87</v>
      </c>
      <c r="C31" s="158" t="s">
        <v>242</v>
      </c>
      <c r="D31" s="73"/>
      <c r="E31" s="95" t="s">
        <v>81</v>
      </c>
      <c r="F31" s="44"/>
      <c r="G31" s="140"/>
      <c r="H31" s="73"/>
      <c r="I31" s="220"/>
      <c r="J31" s="76"/>
      <c r="K31" s="68"/>
      <c r="L31" s="138"/>
      <c r="M31" s="138"/>
    </row>
    <row r="32" spans="2:10" ht="12">
      <c r="B32" s="77" t="s">
        <v>230</v>
      </c>
      <c r="C32" s="58"/>
      <c r="D32" s="81"/>
      <c r="E32" s="95"/>
      <c r="F32" s="44"/>
      <c r="G32" s="140"/>
      <c r="H32" s="81"/>
      <c r="I32" s="220"/>
      <c r="J32" s="76"/>
    </row>
    <row r="33" spans="2:10" ht="4.5" customHeight="1">
      <c r="B33" s="50"/>
      <c r="C33" s="47"/>
      <c r="D33" s="60"/>
      <c r="E33" s="96"/>
      <c r="F33" s="44"/>
      <c r="G33" s="48"/>
      <c r="H33" s="60"/>
      <c r="I33" s="76"/>
      <c r="J33" s="76"/>
    </row>
    <row r="34" spans="2:8" s="43" customFormat="1" ht="12">
      <c r="B34" s="53"/>
      <c r="C34" s="69" t="s">
        <v>183</v>
      </c>
      <c r="D34" s="64"/>
      <c r="E34" s="97"/>
      <c r="F34" s="44"/>
      <c r="G34" s="135">
        <f>SUM(G25:G32)</f>
        <v>0</v>
      </c>
      <c r="H34" s="64"/>
    </row>
    <row r="35" spans="2:10" ht="12">
      <c r="B35" s="44"/>
      <c r="C35" s="70" t="s">
        <v>187</v>
      </c>
      <c r="D35" s="65"/>
      <c r="E35" s="98"/>
      <c r="F35" s="44"/>
      <c r="G35" s="135">
        <f>G34*1.23</f>
        <v>0</v>
      </c>
      <c r="H35" s="65"/>
      <c r="I35" s="76"/>
      <c r="J35" s="76"/>
    </row>
    <row r="36" spans="3:10" s="57" customFormat="1" ht="6" customHeight="1">
      <c r="C36" s="66"/>
      <c r="D36" s="66"/>
      <c r="E36" s="91"/>
      <c r="G36" s="74"/>
      <c r="H36" s="66"/>
      <c r="I36" s="60"/>
      <c r="J36" s="60"/>
    </row>
    <row r="37" spans="2:10" s="42" customFormat="1" ht="35.25" customHeight="1">
      <c r="B37" s="82" t="s">
        <v>188</v>
      </c>
      <c r="C37" s="83"/>
      <c r="D37" s="43"/>
      <c r="E37" s="106" t="s">
        <v>182</v>
      </c>
      <c r="F37" s="44"/>
      <c r="G37" s="86"/>
      <c r="H37" s="43"/>
      <c r="I37" s="141" t="s">
        <v>184</v>
      </c>
      <c r="J37" s="85"/>
    </row>
    <row r="38" spans="2:10" ht="12">
      <c r="B38" s="77" t="s">
        <v>88</v>
      </c>
      <c r="C38" s="55" t="s">
        <v>107</v>
      </c>
      <c r="D38" s="61"/>
      <c r="E38" s="95" t="s">
        <v>131</v>
      </c>
      <c r="F38" s="43"/>
      <c r="G38" s="139"/>
      <c r="H38" s="61"/>
      <c r="I38" s="220"/>
      <c r="J38" s="76"/>
    </row>
    <row r="39" spans="2:10" ht="12" customHeight="1">
      <c r="B39" s="77" t="s">
        <v>89</v>
      </c>
      <c r="C39" s="55" t="s">
        <v>181</v>
      </c>
      <c r="D39" s="62"/>
      <c r="E39" s="95" t="s">
        <v>131</v>
      </c>
      <c r="F39" s="44"/>
      <c r="G39" s="139"/>
      <c r="H39" s="73"/>
      <c r="I39" s="220"/>
      <c r="J39" s="76"/>
    </row>
    <row r="40" spans="2:10" ht="12">
      <c r="B40" s="77" t="s">
        <v>90</v>
      </c>
      <c r="C40" s="55" t="s">
        <v>165</v>
      </c>
      <c r="D40" s="62"/>
      <c r="E40" s="95" t="s">
        <v>131</v>
      </c>
      <c r="F40" s="44"/>
      <c r="G40" s="139"/>
      <c r="H40" s="73"/>
      <c r="I40" s="220"/>
      <c r="J40" s="76"/>
    </row>
    <row r="41" spans="2:9" ht="12">
      <c r="B41" s="77" t="s">
        <v>91</v>
      </c>
      <c r="C41" s="55" t="s">
        <v>198</v>
      </c>
      <c r="D41" s="62"/>
      <c r="E41" s="95" t="s">
        <v>131</v>
      </c>
      <c r="F41" s="44"/>
      <c r="G41" s="139"/>
      <c r="H41" s="73"/>
      <c r="I41" s="220"/>
    </row>
    <row r="42" spans="2:13" ht="24.75" customHeight="1">
      <c r="B42" s="77" t="s">
        <v>92</v>
      </c>
      <c r="C42" s="55" t="s">
        <v>127</v>
      </c>
      <c r="D42" s="62"/>
      <c r="E42" s="95" t="s">
        <v>131</v>
      </c>
      <c r="F42" s="44"/>
      <c r="G42" s="139"/>
      <c r="H42" s="73"/>
      <c r="I42" s="220"/>
      <c r="K42" s="106" t="s">
        <v>138</v>
      </c>
      <c r="L42" s="106" t="s">
        <v>137</v>
      </c>
      <c r="M42" s="106" t="s">
        <v>186</v>
      </c>
    </row>
    <row r="43" spans="2:13" ht="12">
      <c r="B43" s="77"/>
      <c r="C43" s="107" t="s">
        <v>216</v>
      </c>
      <c r="D43" s="62"/>
      <c r="E43" s="95"/>
      <c r="F43" s="44"/>
      <c r="G43" s="139"/>
      <c r="H43" s="73"/>
      <c r="I43" s="220"/>
      <c r="K43" s="68"/>
      <c r="L43" s="138"/>
      <c r="M43" s="138"/>
    </row>
    <row r="44" spans="2:13" ht="12">
      <c r="B44" s="77"/>
      <c r="C44" s="107" t="s">
        <v>217</v>
      </c>
      <c r="D44" s="62"/>
      <c r="E44" s="95"/>
      <c r="F44" s="44"/>
      <c r="G44" s="139"/>
      <c r="H44" s="73"/>
      <c r="I44" s="220"/>
      <c r="K44" s="68"/>
      <c r="L44" s="138"/>
      <c r="M44" s="138"/>
    </row>
    <row r="45" spans="2:13" ht="12">
      <c r="B45" s="77"/>
      <c r="C45" s="107" t="s">
        <v>218</v>
      </c>
      <c r="D45" s="62"/>
      <c r="E45" s="95"/>
      <c r="F45" s="44"/>
      <c r="G45" s="139"/>
      <c r="H45" s="73"/>
      <c r="I45" s="220"/>
      <c r="K45" s="68"/>
      <c r="L45" s="138"/>
      <c r="M45" s="138"/>
    </row>
    <row r="46" spans="2:13" ht="12">
      <c r="B46" s="77" t="s">
        <v>93</v>
      </c>
      <c r="C46" s="58" t="s">
        <v>132</v>
      </c>
      <c r="D46" s="62"/>
      <c r="E46" s="95"/>
      <c r="F46" s="44"/>
      <c r="G46" s="139"/>
      <c r="H46" s="73"/>
      <c r="I46" s="220"/>
      <c r="K46" s="154"/>
      <c r="L46" s="155"/>
      <c r="M46" s="155"/>
    </row>
    <row r="47" spans="2:10" ht="12">
      <c r="B47" s="77" t="s">
        <v>185</v>
      </c>
      <c r="C47" s="55"/>
      <c r="D47" s="62"/>
      <c r="E47" s="95"/>
      <c r="F47" s="44"/>
      <c r="G47" s="139"/>
      <c r="H47" s="73"/>
      <c r="I47" s="220"/>
      <c r="J47" s="76"/>
    </row>
    <row r="48" spans="2:10" ht="5.25" customHeight="1">
      <c r="B48" s="50"/>
      <c r="C48" s="51"/>
      <c r="D48" s="67"/>
      <c r="E48" s="100"/>
      <c r="F48" s="44"/>
      <c r="G48" s="74"/>
      <c r="H48" s="66"/>
      <c r="I48" s="60"/>
      <c r="J48" s="76"/>
    </row>
    <row r="49" spans="2:8" s="43" customFormat="1" ht="12">
      <c r="B49" s="53"/>
      <c r="C49" s="69" t="s">
        <v>183</v>
      </c>
      <c r="D49" s="52"/>
      <c r="E49" s="99"/>
      <c r="F49" s="44"/>
      <c r="G49" s="135">
        <f>SUM(G38:G47)</f>
        <v>0</v>
      </c>
      <c r="H49" s="66"/>
    </row>
    <row r="50" spans="2:10" ht="12">
      <c r="B50" s="44"/>
      <c r="C50" s="70" t="s">
        <v>187</v>
      </c>
      <c r="D50" s="72"/>
      <c r="E50" s="101"/>
      <c r="F50" s="44"/>
      <c r="G50" s="135">
        <f>G49*1.23</f>
        <v>0</v>
      </c>
      <c r="H50" s="65"/>
      <c r="I50" s="76"/>
      <c r="J50" s="76"/>
    </row>
    <row r="51" spans="2:10" ht="12">
      <c r="B51" s="44"/>
      <c r="C51" s="44"/>
      <c r="D51" s="66"/>
      <c r="E51" s="102"/>
      <c r="F51" s="44"/>
      <c r="G51" s="45"/>
      <c r="H51" s="66"/>
      <c r="I51" s="76"/>
      <c r="J51" s="76"/>
    </row>
    <row r="52" spans="2:13" ht="12.75" customHeight="1">
      <c r="B52" s="191" t="s">
        <v>102</v>
      </c>
      <c r="C52" s="192"/>
      <c r="D52" s="66"/>
      <c r="E52" s="187" t="s">
        <v>121</v>
      </c>
      <c r="F52" s="44"/>
      <c r="G52" s="183"/>
      <c r="H52" s="66"/>
      <c r="I52" s="76"/>
      <c r="J52" s="76"/>
      <c r="K52" s="204"/>
      <c r="L52" s="204"/>
      <c r="M52" s="204"/>
    </row>
    <row r="53" spans="2:13" s="42" customFormat="1" ht="24" customHeight="1">
      <c r="B53" s="193"/>
      <c r="C53" s="194"/>
      <c r="D53" s="44"/>
      <c r="E53" s="187"/>
      <c r="F53" s="44"/>
      <c r="G53" s="184"/>
      <c r="H53" s="44"/>
      <c r="I53" s="85"/>
      <c r="J53" s="85"/>
      <c r="K53" s="204"/>
      <c r="L53" s="204"/>
      <c r="M53" s="204"/>
    </row>
    <row r="54" spans="2:10" ht="12">
      <c r="B54" s="77" t="s">
        <v>94</v>
      </c>
      <c r="C54" s="55" t="s">
        <v>163</v>
      </c>
      <c r="D54" s="71"/>
      <c r="E54" s="99" t="s">
        <v>101</v>
      </c>
      <c r="F54" s="44"/>
      <c r="G54" s="68"/>
      <c r="H54" s="84"/>
      <c r="I54" s="76"/>
      <c r="J54" s="76"/>
    </row>
    <row r="55" spans="2:10" ht="12" customHeight="1">
      <c r="B55" s="77" t="s">
        <v>95</v>
      </c>
      <c r="C55" s="55" t="s">
        <v>128</v>
      </c>
      <c r="D55" s="62"/>
      <c r="E55" s="99" t="s">
        <v>101</v>
      </c>
      <c r="F55" s="44"/>
      <c r="G55" s="68"/>
      <c r="H55" s="73"/>
      <c r="I55" s="76"/>
      <c r="J55" s="76"/>
    </row>
    <row r="56" spans="2:10" ht="12">
      <c r="B56" s="77" t="s">
        <v>96</v>
      </c>
      <c r="C56" s="55" t="s">
        <v>129</v>
      </c>
      <c r="D56" s="62"/>
      <c r="E56" s="99" t="s">
        <v>101</v>
      </c>
      <c r="F56" s="44"/>
      <c r="G56" s="68"/>
      <c r="H56" s="73"/>
      <c r="I56" s="76"/>
      <c r="J56" s="76"/>
    </row>
    <row r="57" spans="2:10" ht="12">
      <c r="B57" s="77" t="s">
        <v>97</v>
      </c>
      <c r="C57" s="55" t="s">
        <v>214</v>
      </c>
      <c r="D57" s="62"/>
      <c r="E57" s="99" t="s">
        <v>101</v>
      </c>
      <c r="F57" s="44"/>
      <c r="G57" s="68"/>
      <c r="H57" s="73"/>
      <c r="I57" s="76"/>
      <c r="J57" s="76"/>
    </row>
    <row r="58" spans="2:10" ht="12">
      <c r="B58" s="77" t="s">
        <v>98</v>
      </c>
      <c r="C58" s="133" t="s">
        <v>199</v>
      </c>
      <c r="D58" s="62"/>
      <c r="E58" s="134" t="s">
        <v>101</v>
      </c>
      <c r="F58" s="44"/>
      <c r="G58" s="68"/>
      <c r="H58" s="73"/>
      <c r="I58" s="76"/>
      <c r="J58" s="76"/>
    </row>
    <row r="59" spans="2:10" ht="12">
      <c r="B59" s="77" t="s">
        <v>99</v>
      </c>
      <c r="C59" s="55" t="s">
        <v>164</v>
      </c>
      <c r="D59" s="62"/>
      <c r="E59" s="99" t="s">
        <v>122</v>
      </c>
      <c r="F59" s="44"/>
      <c r="G59" s="68"/>
      <c r="H59" s="73"/>
      <c r="I59" s="76"/>
      <c r="J59" s="76"/>
    </row>
    <row r="60" spans="2:13" ht="12.75">
      <c r="B60" s="77" t="s">
        <v>126</v>
      </c>
      <c r="C60" s="55" t="s">
        <v>234</v>
      </c>
      <c r="D60" s="62"/>
      <c r="E60" s="99" t="s">
        <v>131</v>
      </c>
      <c r="F60" s="44"/>
      <c r="G60" s="139"/>
      <c r="H60" s="73"/>
      <c r="I60" s="76"/>
      <c r="J60" s="76"/>
      <c r="K60" s="190" t="s">
        <v>229</v>
      </c>
      <c r="L60" s="201"/>
      <c r="M60" s="159"/>
    </row>
    <row r="61" spans="2:13" ht="12.75">
      <c r="B61" s="77"/>
      <c r="C61" s="55" t="s">
        <v>235</v>
      </c>
      <c r="D61" s="60"/>
      <c r="E61" s="99" t="s">
        <v>131</v>
      </c>
      <c r="F61" s="44"/>
      <c r="G61" s="139"/>
      <c r="H61" s="60"/>
      <c r="I61" s="76"/>
      <c r="J61" s="76"/>
      <c r="K61" s="190"/>
      <c r="L61" s="201"/>
      <c r="M61" s="159"/>
    </row>
    <row r="62" spans="2:13" ht="12.75">
      <c r="B62" s="77"/>
      <c r="C62" s="55" t="s">
        <v>228</v>
      </c>
      <c r="D62" s="60"/>
      <c r="E62" s="99" t="s">
        <v>131</v>
      </c>
      <c r="F62" s="44"/>
      <c r="G62" s="139"/>
      <c r="H62" s="60"/>
      <c r="I62" s="76"/>
      <c r="J62" s="76"/>
      <c r="K62" s="190"/>
      <c r="L62" s="201"/>
      <c r="M62" s="159"/>
    </row>
    <row r="63" spans="2:10" ht="12">
      <c r="B63" s="77" t="s">
        <v>212</v>
      </c>
      <c r="C63" s="55" t="s">
        <v>227</v>
      </c>
      <c r="D63" s="60"/>
      <c r="E63" s="99" t="s">
        <v>131</v>
      </c>
      <c r="F63" s="44"/>
      <c r="G63" s="139"/>
      <c r="H63" s="60"/>
      <c r="I63" s="76"/>
      <c r="J63" s="76"/>
    </row>
    <row r="64" spans="2:8" s="76" customFormat="1" ht="12.75" customHeight="1">
      <c r="B64" s="77" t="s">
        <v>213</v>
      </c>
      <c r="C64" s="55" t="s">
        <v>215</v>
      </c>
      <c r="D64" s="60"/>
      <c r="E64" s="99" t="s">
        <v>122</v>
      </c>
      <c r="F64" s="43"/>
      <c r="G64" s="68"/>
      <c r="H64" s="60"/>
    </row>
    <row r="65" spans="2:10" ht="12.75" customHeight="1">
      <c r="B65" s="77" t="s">
        <v>226</v>
      </c>
      <c r="C65" s="55" t="s">
        <v>225</v>
      </c>
      <c r="D65" s="66"/>
      <c r="E65" s="99" t="s">
        <v>122</v>
      </c>
      <c r="F65" s="44"/>
      <c r="G65" s="68"/>
      <c r="H65" s="66"/>
      <c r="I65" s="76"/>
      <c r="J65" s="76"/>
    </row>
    <row r="66" spans="2:25" s="59" customFormat="1" ht="12">
      <c r="B66" s="44"/>
      <c r="C66" s="44"/>
      <c r="D66" s="44"/>
      <c r="E66" s="103"/>
      <c r="F66" s="2"/>
      <c r="G66" s="54"/>
      <c r="H66" s="44"/>
      <c r="I66" s="76"/>
      <c r="J66" s="7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2:25" s="59" customFormat="1" ht="12">
      <c r="B67" s="44"/>
      <c r="C67" s="44"/>
      <c r="D67" s="44"/>
      <c r="E67" s="103"/>
      <c r="F67" s="2"/>
      <c r="G67" s="54"/>
      <c r="H67" s="44"/>
      <c r="I67" s="76"/>
      <c r="J67" s="76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2:25" s="59" customFormat="1" ht="12">
      <c r="B68" s="44"/>
      <c r="C68" s="44"/>
      <c r="D68" s="44"/>
      <c r="E68" s="103"/>
      <c r="F68" s="2"/>
      <c r="G68" s="54"/>
      <c r="H68" s="44"/>
      <c r="I68" s="76"/>
      <c r="J68" s="76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2:25" s="59" customFormat="1" ht="12">
      <c r="B69" s="44"/>
      <c r="C69" s="44"/>
      <c r="D69" s="44"/>
      <c r="E69" s="103"/>
      <c r="F69" s="2"/>
      <c r="G69" s="54"/>
      <c r="H69" s="44"/>
      <c r="I69" s="76"/>
      <c r="J69" s="76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2:25" s="59" customFormat="1" ht="12">
      <c r="B70" s="44"/>
      <c r="C70" s="44"/>
      <c r="D70" s="44"/>
      <c r="E70" s="103"/>
      <c r="F70" s="2"/>
      <c r="G70" s="54"/>
      <c r="H70" s="44"/>
      <c r="I70" s="76"/>
      <c r="J70" s="76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2:25" s="59" customFormat="1" ht="12">
      <c r="B71" s="44"/>
      <c r="C71" s="44"/>
      <c r="D71" s="44"/>
      <c r="E71" s="103"/>
      <c r="F71" s="2"/>
      <c r="G71" s="54"/>
      <c r="H71" s="44"/>
      <c r="I71" s="76"/>
      <c r="J71" s="76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2:25" s="59" customFormat="1" ht="12">
      <c r="B72" s="2"/>
      <c r="C72" s="2"/>
      <c r="D72" s="44"/>
      <c r="E72" s="103"/>
      <c r="F72" s="2"/>
      <c r="G72" s="54"/>
      <c r="H72" s="44"/>
      <c r="I72" s="76"/>
      <c r="J72" s="76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2:25" s="59" customFormat="1" ht="12">
      <c r="B73" s="2"/>
      <c r="C73" s="2"/>
      <c r="D73" s="44"/>
      <c r="E73" s="103"/>
      <c r="F73" s="2"/>
      <c r="G73" s="54"/>
      <c r="H73" s="44"/>
      <c r="I73" s="76"/>
      <c r="J73" s="76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2:25" s="59" customFormat="1" ht="12">
      <c r="B74" s="2"/>
      <c r="C74" s="2"/>
      <c r="D74" s="44"/>
      <c r="E74" s="104"/>
      <c r="F74" s="2"/>
      <c r="G74" s="57"/>
      <c r="H74" s="44"/>
      <c r="I74" s="76"/>
      <c r="J74" s="76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2:25" s="59" customFormat="1" ht="12">
      <c r="B75" s="2"/>
      <c r="C75" s="2"/>
      <c r="D75" s="44"/>
      <c r="E75" s="104"/>
      <c r="F75" s="2"/>
      <c r="G75" s="57"/>
      <c r="H75" s="44"/>
      <c r="I75" s="76"/>
      <c r="J75" s="76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2:25" s="59" customFormat="1" ht="12">
      <c r="B76" s="2"/>
      <c r="C76" s="2"/>
      <c r="D76" s="44"/>
      <c r="E76" s="104"/>
      <c r="F76" s="2"/>
      <c r="G76" s="57"/>
      <c r="H76" s="44"/>
      <c r="I76" s="76"/>
      <c r="J76" s="7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2:25" s="59" customFormat="1" ht="12">
      <c r="B77" s="2"/>
      <c r="C77" s="2"/>
      <c r="D77" s="44"/>
      <c r="E77" s="104"/>
      <c r="F77" s="2"/>
      <c r="G77" s="57"/>
      <c r="H77" s="44"/>
      <c r="I77" s="76"/>
      <c r="J77" s="76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2:25" s="59" customFormat="1" ht="12">
      <c r="B78" s="2"/>
      <c r="C78" s="2"/>
      <c r="D78" s="44"/>
      <c r="E78" s="104"/>
      <c r="F78" s="2"/>
      <c r="G78" s="57"/>
      <c r="H78" s="44"/>
      <c r="I78" s="76"/>
      <c r="J78" s="76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2:25" s="59" customFormat="1" ht="12">
      <c r="B79" s="2"/>
      <c r="C79" s="2"/>
      <c r="D79" s="44"/>
      <c r="E79" s="104"/>
      <c r="F79" s="2"/>
      <c r="G79" s="57"/>
      <c r="H79" s="44"/>
      <c r="I79" s="76"/>
      <c r="J79" s="76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2:25" s="59" customFormat="1" ht="12">
      <c r="B80" s="2"/>
      <c r="C80" s="2"/>
      <c r="D80" s="44"/>
      <c r="E80" s="104"/>
      <c r="F80" s="2"/>
      <c r="G80" s="57"/>
      <c r="H80" s="44"/>
      <c r="I80" s="76"/>
      <c r="J80" s="76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2:25" s="59" customFormat="1" ht="12">
      <c r="B81" s="2"/>
      <c r="C81" s="2"/>
      <c r="D81" s="44"/>
      <c r="E81" s="104"/>
      <c r="F81" s="2"/>
      <c r="G81" s="57"/>
      <c r="H81" s="44"/>
      <c r="I81" s="76"/>
      <c r="J81" s="76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2:25" s="59" customFormat="1" ht="12">
      <c r="B82" s="2"/>
      <c r="C82" s="2"/>
      <c r="D82" s="44"/>
      <c r="E82" s="104"/>
      <c r="F82" s="2"/>
      <c r="G82" s="57"/>
      <c r="H82" s="44"/>
      <c r="I82" s="76"/>
      <c r="J82" s="76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2:25" s="59" customFormat="1" ht="12">
      <c r="B83" s="2"/>
      <c r="C83" s="2"/>
      <c r="D83" s="44"/>
      <c r="E83" s="104"/>
      <c r="F83" s="2"/>
      <c r="G83" s="57"/>
      <c r="H83" s="44"/>
      <c r="I83" s="76"/>
      <c r="J83" s="76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5:10" ht="12">
      <c r="E84" s="104"/>
      <c r="G84" s="57"/>
      <c r="I84" s="76"/>
      <c r="J84" s="76"/>
    </row>
    <row r="85" spans="5:10" ht="12">
      <c r="E85" s="104"/>
      <c r="G85" s="57"/>
      <c r="I85" s="76"/>
      <c r="J85" s="76"/>
    </row>
    <row r="86" spans="5:10" ht="12">
      <c r="E86" s="104"/>
      <c r="G86" s="57"/>
      <c r="I86" s="76"/>
      <c r="J86" s="76"/>
    </row>
    <row r="87" spans="5:10" ht="12">
      <c r="E87" s="104"/>
      <c r="G87" s="57"/>
      <c r="I87" s="76"/>
      <c r="J87" s="76"/>
    </row>
    <row r="88" spans="5:10" ht="12">
      <c r="E88" s="104"/>
      <c r="G88" s="57"/>
      <c r="I88" s="76"/>
      <c r="J88" s="76"/>
    </row>
    <row r="89" spans="5:10" ht="12">
      <c r="E89" s="104"/>
      <c r="G89" s="57"/>
      <c r="I89" s="76"/>
      <c r="J89" s="76"/>
    </row>
    <row r="90" spans="5:10" ht="12">
      <c r="E90" s="104"/>
      <c r="G90" s="57"/>
      <c r="I90" s="76"/>
      <c r="J90" s="76"/>
    </row>
    <row r="91" spans="5:10" ht="12">
      <c r="E91" s="104"/>
      <c r="G91" s="57"/>
      <c r="I91" s="76"/>
      <c r="J91" s="76"/>
    </row>
    <row r="92" spans="5:10" ht="12">
      <c r="E92" s="104"/>
      <c r="G92" s="57"/>
      <c r="I92" s="76"/>
      <c r="J92" s="76"/>
    </row>
    <row r="93" spans="5:10" ht="12">
      <c r="E93" s="104"/>
      <c r="G93" s="57"/>
      <c r="I93" s="76"/>
      <c r="J93" s="76"/>
    </row>
    <row r="94" spans="5:10" ht="12">
      <c r="E94" s="104"/>
      <c r="G94" s="57"/>
      <c r="I94" s="76"/>
      <c r="J94" s="76"/>
    </row>
    <row r="95" spans="5:10" ht="12">
      <c r="E95" s="104"/>
      <c r="G95" s="57"/>
      <c r="I95" s="76"/>
      <c r="J95" s="76"/>
    </row>
    <row r="96" spans="5:10" ht="12">
      <c r="E96" s="104"/>
      <c r="G96" s="57"/>
      <c r="I96" s="76"/>
      <c r="J96" s="76"/>
    </row>
    <row r="97" spans="5:10" ht="12">
      <c r="E97" s="104"/>
      <c r="G97" s="57"/>
      <c r="I97" s="76"/>
      <c r="J97" s="76"/>
    </row>
    <row r="98" spans="9:10" ht="12">
      <c r="I98" s="76"/>
      <c r="J98" s="76"/>
    </row>
    <row r="99" spans="9:10" ht="12">
      <c r="I99" s="76"/>
      <c r="J99" s="76"/>
    </row>
    <row r="100" spans="9:10" ht="12">
      <c r="I100" s="76"/>
      <c r="J100" s="76"/>
    </row>
    <row r="101" spans="9:10" ht="12">
      <c r="I101" s="76"/>
      <c r="J101" s="76"/>
    </row>
    <row r="102" spans="9:10" ht="12">
      <c r="I102" s="76"/>
      <c r="J102" s="76"/>
    </row>
    <row r="103" spans="9:10" ht="12">
      <c r="I103" s="76"/>
      <c r="J103" s="76"/>
    </row>
    <row r="104" spans="9:10" ht="12">
      <c r="I104" s="76"/>
      <c r="J104" s="76"/>
    </row>
    <row r="105" spans="9:10" ht="12">
      <c r="I105" s="76"/>
      <c r="J105" s="76"/>
    </row>
    <row r="106" spans="9:10" ht="12">
      <c r="I106" s="76"/>
      <c r="J106" s="76"/>
    </row>
    <row r="107" spans="9:10" ht="12">
      <c r="I107" s="76"/>
      <c r="J107" s="76"/>
    </row>
    <row r="108" spans="9:10" ht="12">
      <c r="I108" s="76"/>
      <c r="J108" s="76"/>
    </row>
    <row r="109" spans="9:10" ht="12">
      <c r="I109" s="76"/>
      <c r="J109" s="76"/>
    </row>
    <row r="110" spans="9:10" ht="12">
      <c r="I110" s="76"/>
      <c r="J110" s="76"/>
    </row>
    <row r="111" spans="9:10" ht="12">
      <c r="I111" s="76"/>
      <c r="J111" s="76"/>
    </row>
    <row r="112" spans="9:10" ht="12">
      <c r="I112" s="76"/>
      <c r="J112" s="76"/>
    </row>
    <row r="113" spans="9:10" ht="12">
      <c r="I113" s="76"/>
      <c r="J113" s="76"/>
    </row>
    <row r="114" spans="9:10" ht="12">
      <c r="I114" s="76"/>
      <c r="J114" s="76"/>
    </row>
    <row r="115" spans="9:10" ht="12">
      <c r="I115" s="76"/>
      <c r="J115" s="76"/>
    </row>
    <row r="116" spans="9:10" ht="12">
      <c r="I116" s="76"/>
      <c r="J116" s="76"/>
    </row>
    <row r="117" spans="9:10" ht="12">
      <c r="I117" s="76"/>
      <c r="J117" s="76"/>
    </row>
    <row r="118" spans="9:10" ht="12">
      <c r="I118" s="76"/>
      <c r="J118" s="76"/>
    </row>
    <row r="119" spans="9:10" ht="12">
      <c r="I119" s="76"/>
      <c r="J119" s="76"/>
    </row>
    <row r="120" spans="9:10" ht="12">
      <c r="I120" s="76"/>
      <c r="J120" s="76"/>
    </row>
    <row r="121" spans="9:10" ht="12">
      <c r="I121" s="76"/>
      <c r="J121" s="76"/>
    </row>
    <row r="122" spans="9:10" ht="12">
      <c r="I122" s="76"/>
      <c r="J122" s="76"/>
    </row>
    <row r="123" spans="9:10" ht="12">
      <c r="I123" s="76"/>
      <c r="J123" s="76"/>
    </row>
    <row r="124" spans="9:10" ht="12">
      <c r="I124" s="76"/>
      <c r="J124" s="76"/>
    </row>
    <row r="125" spans="9:10" ht="12">
      <c r="I125" s="76"/>
      <c r="J125" s="76"/>
    </row>
    <row r="126" spans="9:10" ht="12">
      <c r="I126" s="76"/>
      <c r="J126" s="76"/>
    </row>
    <row r="127" spans="9:10" ht="12">
      <c r="I127" s="76"/>
      <c r="J127" s="76"/>
    </row>
    <row r="128" spans="9:10" ht="12">
      <c r="I128" s="76"/>
      <c r="J128" s="76"/>
    </row>
    <row r="129" spans="9:10" ht="12">
      <c r="I129" s="76"/>
      <c r="J129" s="76"/>
    </row>
    <row r="130" spans="9:10" ht="12">
      <c r="I130" s="76"/>
      <c r="J130" s="76"/>
    </row>
    <row r="131" spans="9:10" ht="12">
      <c r="I131" s="76"/>
      <c r="J131" s="76"/>
    </row>
    <row r="132" spans="9:10" ht="12">
      <c r="I132" s="76"/>
      <c r="J132" s="76"/>
    </row>
    <row r="133" spans="9:10" ht="12">
      <c r="I133" s="76"/>
      <c r="J133" s="76"/>
    </row>
    <row r="134" spans="9:10" ht="12">
      <c r="I134" s="76"/>
      <c r="J134" s="76"/>
    </row>
    <row r="135" spans="9:10" ht="12">
      <c r="I135" s="76"/>
      <c r="J135" s="76"/>
    </row>
    <row r="136" spans="9:10" ht="12">
      <c r="I136" s="76"/>
      <c r="J136" s="76"/>
    </row>
    <row r="137" spans="9:10" ht="12">
      <c r="I137" s="76"/>
      <c r="J137" s="76"/>
    </row>
    <row r="138" spans="9:10" ht="12">
      <c r="I138" s="76"/>
      <c r="J138" s="76"/>
    </row>
    <row r="139" spans="9:10" ht="12">
      <c r="I139" s="76"/>
      <c r="J139" s="76"/>
    </row>
    <row r="140" spans="9:10" ht="12">
      <c r="I140" s="76"/>
      <c r="J140" s="76"/>
    </row>
    <row r="141" spans="9:10" ht="12">
      <c r="I141" s="76"/>
      <c r="J141" s="76"/>
    </row>
    <row r="142" spans="9:10" ht="12">
      <c r="I142" s="76"/>
      <c r="J142" s="76"/>
    </row>
    <row r="143" spans="9:10" ht="12">
      <c r="I143" s="76"/>
      <c r="J143" s="76"/>
    </row>
    <row r="144" spans="9:10" ht="12">
      <c r="I144" s="76"/>
      <c r="J144" s="76"/>
    </row>
    <row r="145" spans="9:10" ht="12">
      <c r="I145" s="76"/>
      <c r="J145" s="76"/>
    </row>
    <row r="146" spans="9:10" ht="12">
      <c r="I146" s="76"/>
      <c r="J146" s="76"/>
    </row>
    <row r="147" spans="9:10" ht="12">
      <c r="I147" s="76"/>
      <c r="J147" s="76"/>
    </row>
    <row r="148" spans="9:10" ht="12">
      <c r="I148" s="76"/>
      <c r="J148" s="76"/>
    </row>
    <row r="149" spans="9:10" ht="12">
      <c r="I149" s="76"/>
      <c r="J149" s="76"/>
    </row>
    <row r="150" spans="9:10" ht="12">
      <c r="I150" s="76"/>
      <c r="J150" s="76"/>
    </row>
    <row r="151" spans="9:10" ht="12">
      <c r="I151" s="76"/>
      <c r="J151" s="76"/>
    </row>
    <row r="152" spans="9:10" ht="12">
      <c r="I152" s="76"/>
      <c r="J152" s="76"/>
    </row>
    <row r="153" spans="9:10" ht="12">
      <c r="I153" s="76"/>
      <c r="J153" s="76"/>
    </row>
    <row r="154" spans="9:10" ht="12">
      <c r="I154" s="76"/>
      <c r="J154" s="76"/>
    </row>
    <row r="155" spans="9:10" ht="12">
      <c r="I155" s="76"/>
      <c r="J155" s="76"/>
    </row>
    <row r="156" spans="9:10" ht="12">
      <c r="I156" s="76"/>
      <c r="J156" s="76"/>
    </row>
    <row r="157" spans="9:10" ht="12">
      <c r="I157" s="76"/>
      <c r="J157" s="76"/>
    </row>
    <row r="158" spans="9:10" ht="12">
      <c r="I158" s="76"/>
      <c r="J158" s="76"/>
    </row>
    <row r="159" spans="9:10" ht="12">
      <c r="I159" s="76"/>
      <c r="J159" s="76"/>
    </row>
    <row r="160" spans="9:10" ht="12">
      <c r="I160" s="76"/>
      <c r="J160" s="76"/>
    </row>
    <row r="161" spans="9:10" ht="12">
      <c r="I161" s="76"/>
      <c r="J161" s="76"/>
    </row>
    <row r="162" spans="9:10" ht="12">
      <c r="I162" s="76"/>
      <c r="J162" s="76"/>
    </row>
    <row r="163" spans="9:10" ht="12">
      <c r="I163" s="76"/>
      <c r="J163" s="76"/>
    </row>
    <row r="164" spans="9:10" ht="12">
      <c r="I164" s="76"/>
      <c r="J164" s="76"/>
    </row>
    <row r="165" spans="9:10" ht="12">
      <c r="I165" s="76"/>
      <c r="J165" s="76"/>
    </row>
    <row r="166" spans="9:10" ht="12">
      <c r="I166" s="76"/>
      <c r="J166" s="76"/>
    </row>
    <row r="167" spans="9:10" ht="12">
      <c r="I167" s="76"/>
      <c r="J167" s="76"/>
    </row>
    <row r="168" spans="9:10" ht="12">
      <c r="I168" s="76"/>
      <c r="J168" s="76"/>
    </row>
    <row r="169" spans="9:10" ht="12">
      <c r="I169" s="76"/>
      <c r="J169" s="76"/>
    </row>
    <row r="170" spans="9:10" ht="12">
      <c r="I170" s="76"/>
      <c r="J170" s="76"/>
    </row>
    <row r="171" spans="9:10" ht="12">
      <c r="I171" s="76"/>
      <c r="J171" s="76"/>
    </row>
  </sheetData>
  <sheetProtection/>
  <mergeCells count="27">
    <mergeCell ref="G13:I13"/>
    <mergeCell ref="G14:I14"/>
    <mergeCell ref="K60:L60"/>
    <mergeCell ref="K61:L61"/>
    <mergeCell ref="K62:L62"/>
    <mergeCell ref="K3:M5"/>
    <mergeCell ref="K52:M53"/>
    <mergeCell ref="G21:I21"/>
    <mergeCell ref="I22:I23"/>
    <mergeCell ref="G15:I15"/>
    <mergeCell ref="G16:I16"/>
    <mergeCell ref="G3:I3"/>
    <mergeCell ref="G4:I5"/>
    <mergeCell ref="G9:I9"/>
    <mergeCell ref="G10:I10"/>
    <mergeCell ref="G11:I11"/>
    <mergeCell ref="G12:I12"/>
    <mergeCell ref="G52:G53"/>
    <mergeCell ref="G22:G23"/>
    <mergeCell ref="E52:E53"/>
    <mergeCell ref="B4:C5"/>
    <mergeCell ref="E4:E5"/>
    <mergeCell ref="E22:E23"/>
    <mergeCell ref="B52:C53"/>
    <mergeCell ref="B22:C23"/>
    <mergeCell ref="G17:I17"/>
    <mergeCell ref="G18:I18"/>
  </mergeCells>
  <dataValidations count="4">
    <dataValidation type="list" allowBlank="1" showInputMessage="1" showErrorMessage="1" sqref="G4">
      <formula1>"wybierz właściwe, rzeczywiste (instalacja pracuje dłużej niż 1 rok), szacunkowe"</formula1>
    </dataValidation>
    <dataValidation type="list" allowBlank="1" showInputMessage="1" showErrorMessage="1" sqref="G13:G14">
      <formula1>"wybierz właściwe, TAK, NIE"</formula1>
    </dataValidation>
    <dataValidation type="list" allowBlank="1" showInputMessage="1" showErrorMessage="1" sqref="I25:I32">
      <formula1>"0,7,0,23,zw."</formula1>
    </dataValidation>
    <dataValidation type="list" allowBlank="1" showInputMessage="1" showErrorMessage="1" sqref="I38:I47">
      <formula1>"0,7,0,23,zw."</formula1>
    </dataValidation>
  </dataValidations>
  <printOptions/>
  <pageMargins left="0.7480314960629921" right="0.2362204724409449" top="0.2755905511811024" bottom="0.31496062992125984" header="0.1968503937007874" footer="0.1968503937007874"/>
  <pageSetup horizontalDpi="600" verticalDpi="600" orientation="portrait" paperSize="9" scale="4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Y134"/>
  <sheetViews>
    <sheetView showGridLines="0" view="pageBreakPreview" zoomScale="106" zoomScaleSheetLayoutView="106" zoomScalePageLayoutView="0" workbookViewId="0" topLeftCell="A1">
      <selection activeCell="C20" sqref="C20:G20"/>
    </sheetView>
  </sheetViews>
  <sheetFormatPr defaultColWidth="9.140625" defaultRowHeight="12.75"/>
  <cols>
    <col min="1" max="1" width="2.00390625" style="2" customWidth="1"/>
    <col min="2" max="2" width="5.140625" style="2" customWidth="1"/>
    <col min="3" max="3" width="68.28125" style="2" customWidth="1"/>
    <col min="4" max="4" width="0.9921875" style="44" customWidth="1"/>
    <col min="5" max="5" width="9.140625" style="105" customWidth="1"/>
    <col min="6" max="6" width="1.28515625" style="2" customWidth="1"/>
    <col min="7" max="7" width="75.00390625" style="2" customWidth="1"/>
    <col min="8" max="8" width="2.421875" style="44" customWidth="1"/>
    <col min="9" max="9" width="7.140625" style="2" customWidth="1"/>
    <col min="10" max="10" width="1.421875" style="2" customWidth="1"/>
    <col min="11" max="11" width="10.7109375" style="2" customWidth="1"/>
    <col min="12" max="13" width="9.140625" style="2" customWidth="1"/>
    <col min="14" max="14" width="1.421875" style="2" customWidth="1"/>
    <col min="15" max="16384" width="9.140625" style="2" customWidth="1"/>
  </cols>
  <sheetData>
    <row r="1" s="42" customFormat="1" ht="12">
      <c r="E1" s="132"/>
    </row>
    <row r="3" spans="2:10" ht="12.75" customHeight="1">
      <c r="B3" s="188" t="s">
        <v>190</v>
      </c>
      <c r="C3" s="188"/>
      <c r="D3" s="188"/>
      <c r="E3" s="188"/>
      <c r="F3" s="188"/>
      <c r="G3" s="188"/>
      <c r="H3" s="66"/>
      <c r="I3" s="76"/>
      <c r="J3" s="76"/>
    </row>
    <row r="4" spans="2:10" s="42" customFormat="1" ht="24" customHeight="1">
      <c r="B4" s="188"/>
      <c r="C4" s="188"/>
      <c r="D4" s="188"/>
      <c r="E4" s="188"/>
      <c r="F4" s="188"/>
      <c r="G4" s="188"/>
      <c r="H4" s="44"/>
      <c r="I4" s="85"/>
      <c r="J4" s="85"/>
    </row>
    <row r="5" spans="2:10" ht="24.75" customHeight="1">
      <c r="B5" s="150" t="s">
        <v>202</v>
      </c>
      <c r="C5" s="208" t="s">
        <v>193</v>
      </c>
      <c r="D5" s="209"/>
      <c r="E5" s="209"/>
      <c r="F5" s="209"/>
      <c r="G5" s="210"/>
      <c r="H5" s="84"/>
      <c r="I5" s="76"/>
      <c r="J5" s="76"/>
    </row>
    <row r="6" spans="2:25" s="59" customFormat="1" ht="49.5" customHeight="1">
      <c r="B6" s="146" t="s">
        <v>109</v>
      </c>
      <c r="C6" s="205"/>
      <c r="D6" s="206"/>
      <c r="E6" s="206"/>
      <c r="F6" s="206"/>
      <c r="G6" s="207"/>
      <c r="H6" s="44"/>
      <c r="I6" s="76"/>
      <c r="J6" s="7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s="59" customFormat="1" ht="49.5" customHeight="1">
      <c r="B7" s="146" t="s">
        <v>110</v>
      </c>
      <c r="C7" s="147"/>
      <c r="D7" s="148"/>
      <c r="E7" s="148"/>
      <c r="F7" s="148"/>
      <c r="G7" s="149"/>
      <c r="H7" s="44"/>
      <c r="I7" s="76"/>
      <c r="J7" s="7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s="59" customFormat="1" ht="49.5" customHeight="1">
      <c r="B8" s="146" t="s">
        <v>111</v>
      </c>
      <c r="C8" s="147"/>
      <c r="D8" s="148"/>
      <c r="E8" s="148"/>
      <c r="F8" s="148"/>
      <c r="G8" s="149"/>
      <c r="H8" s="44"/>
      <c r="I8" s="76"/>
      <c r="J8" s="7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s="59" customFormat="1" ht="49.5" customHeight="1">
      <c r="B9" s="146" t="s">
        <v>112</v>
      </c>
      <c r="C9" s="205"/>
      <c r="D9" s="206"/>
      <c r="E9" s="206"/>
      <c r="F9" s="206"/>
      <c r="G9" s="207"/>
      <c r="H9" s="44"/>
      <c r="I9" s="76"/>
      <c r="J9" s="7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25" s="59" customFormat="1" ht="24.75" customHeight="1">
      <c r="B10" s="150" t="s">
        <v>203</v>
      </c>
      <c r="C10" s="211" t="s">
        <v>210</v>
      </c>
      <c r="D10" s="212"/>
      <c r="E10" s="212"/>
      <c r="F10" s="212"/>
      <c r="G10" s="213"/>
      <c r="H10" s="44"/>
      <c r="I10" s="76"/>
      <c r="J10" s="7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2:25" s="59" customFormat="1" ht="49.5" customHeight="1">
      <c r="B11" s="146" t="s">
        <v>82</v>
      </c>
      <c r="C11" s="205"/>
      <c r="D11" s="206"/>
      <c r="E11" s="206"/>
      <c r="F11" s="206"/>
      <c r="G11" s="207"/>
      <c r="H11" s="44"/>
      <c r="I11" s="76"/>
      <c r="J11" s="7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2:25" s="59" customFormat="1" ht="49.5" customHeight="1">
      <c r="B12" s="146" t="s">
        <v>100</v>
      </c>
      <c r="C12" s="147"/>
      <c r="D12" s="148"/>
      <c r="E12" s="148"/>
      <c r="F12" s="148"/>
      <c r="G12" s="149"/>
      <c r="H12" s="44"/>
      <c r="I12" s="76"/>
      <c r="J12" s="7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2:25" s="59" customFormat="1" ht="49.5" customHeight="1">
      <c r="B13" s="146" t="s">
        <v>83</v>
      </c>
      <c r="C13" s="147"/>
      <c r="D13" s="148"/>
      <c r="E13" s="148"/>
      <c r="F13" s="148"/>
      <c r="G13" s="149"/>
      <c r="H13" s="44"/>
      <c r="I13" s="76"/>
      <c r="J13" s="7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2:25" s="59" customFormat="1" ht="49.5" customHeight="1">
      <c r="B14" s="146" t="s">
        <v>84</v>
      </c>
      <c r="C14" s="205"/>
      <c r="D14" s="206"/>
      <c r="E14" s="206"/>
      <c r="F14" s="206"/>
      <c r="G14" s="207"/>
      <c r="H14" s="44"/>
      <c r="I14" s="76"/>
      <c r="J14" s="7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2:25" s="59" customFormat="1" ht="24.75" customHeight="1">
      <c r="B15" s="150" t="s">
        <v>204</v>
      </c>
      <c r="C15" s="211" t="s">
        <v>211</v>
      </c>
      <c r="D15" s="212"/>
      <c r="E15" s="212"/>
      <c r="F15" s="212"/>
      <c r="G15" s="213"/>
      <c r="H15" s="44"/>
      <c r="I15" s="76"/>
      <c r="J15" s="7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2:25" s="59" customFormat="1" ht="49.5" customHeight="1">
      <c r="B16" s="146" t="s">
        <v>88</v>
      </c>
      <c r="C16" s="205"/>
      <c r="D16" s="206"/>
      <c r="E16" s="206"/>
      <c r="F16" s="206"/>
      <c r="G16" s="207"/>
      <c r="H16" s="44"/>
      <c r="I16" s="76"/>
      <c r="J16" s="7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2:25" s="59" customFormat="1" ht="49.5" customHeight="1">
      <c r="B17" s="146" t="s">
        <v>89</v>
      </c>
      <c r="C17" s="147"/>
      <c r="D17" s="148"/>
      <c r="E17" s="148"/>
      <c r="F17" s="148"/>
      <c r="G17" s="149"/>
      <c r="H17" s="44"/>
      <c r="I17" s="76"/>
      <c r="J17" s="7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2:25" s="59" customFormat="1" ht="49.5" customHeight="1">
      <c r="B18" s="146" t="s">
        <v>90</v>
      </c>
      <c r="C18" s="147"/>
      <c r="D18" s="148"/>
      <c r="E18" s="148"/>
      <c r="F18" s="148"/>
      <c r="G18" s="149"/>
      <c r="H18" s="44"/>
      <c r="I18" s="76"/>
      <c r="J18" s="7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2:25" s="59" customFormat="1" ht="49.5" customHeight="1">
      <c r="B19" s="146" t="s">
        <v>91</v>
      </c>
      <c r="C19" s="205"/>
      <c r="D19" s="206"/>
      <c r="E19" s="206"/>
      <c r="F19" s="206"/>
      <c r="G19" s="207"/>
      <c r="H19" s="44"/>
      <c r="I19" s="76"/>
      <c r="J19" s="7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2:25" s="59" customFormat="1" ht="24.75" customHeight="1">
      <c r="B20" s="150" t="s">
        <v>205</v>
      </c>
      <c r="C20" s="211" t="s">
        <v>192</v>
      </c>
      <c r="D20" s="212"/>
      <c r="E20" s="212"/>
      <c r="F20" s="212"/>
      <c r="G20" s="213"/>
      <c r="H20" s="44"/>
      <c r="I20" s="76"/>
      <c r="J20" s="7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2:25" s="59" customFormat="1" ht="49.5" customHeight="1">
      <c r="B21" s="146" t="s">
        <v>94</v>
      </c>
      <c r="C21" s="205"/>
      <c r="D21" s="206"/>
      <c r="E21" s="206"/>
      <c r="F21" s="206"/>
      <c r="G21" s="207"/>
      <c r="H21" s="44"/>
      <c r="I21" s="76"/>
      <c r="J21" s="7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2:25" s="59" customFormat="1" ht="49.5" customHeight="1">
      <c r="B22" s="146" t="s">
        <v>95</v>
      </c>
      <c r="C22" s="147"/>
      <c r="D22" s="148"/>
      <c r="E22" s="148"/>
      <c r="F22" s="148"/>
      <c r="G22" s="149"/>
      <c r="H22" s="44"/>
      <c r="I22" s="76"/>
      <c r="J22" s="7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2:25" s="59" customFormat="1" ht="49.5" customHeight="1">
      <c r="B23" s="146" t="s">
        <v>96</v>
      </c>
      <c r="C23" s="147"/>
      <c r="D23" s="148"/>
      <c r="E23" s="148"/>
      <c r="F23" s="148"/>
      <c r="G23" s="149"/>
      <c r="H23" s="44"/>
      <c r="I23" s="76"/>
      <c r="J23" s="7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2:25" s="59" customFormat="1" ht="49.5" customHeight="1">
      <c r="B24" s="146" t="s">
        <v>97</v>
      </c>
      <c r="C24" s="205"/>
      <c r="D24" s="206"/>
      <c r="E24" s="206"/>
      <c r="F24" s="206"/>
      <c r="G24" s="207"/>
      <c r="H24" s="44"/>
      <c r="I24" s="76"/>
      <c r="J24" s="7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2:25" s="59" customFormat="1" ht="24.75" customHeight="1">
      <c r="B25" s="150" t="s">
        <v>49</v>
      </c>
      <c r="C25" s="214" t="s">
        <v>191</v>
      </c>
      <c r="D25" s="215"/>
      <c r="E25" s="215"/>
      <c r="F25" s="215"/>
      <c r="G25" s="216"/>
      <c r="H25" s="44"/>
      <c r="I25" s="76"/>
      <c r="J25" s="7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2:25" s="59" customFormat="1" ht="49.5" customHeight="1">
      <c r="B26" s="146" t="s">
        <v>206</v>
      </c>
      <c r="C26" s="205"/>
      <c r="D26" s="206"/>
      <c r="E26" s="206"/>
      <c r="F26" s="206"/>
      <c r="G26" s="207"/>
      <c r="H26" s="44"/>
      <c r="I26" s="76"/>
      <c r="J26" s="7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s="59" customFormat="1" ht="49.5" customHeight="1">
      <c r="B27" s="146" t="s">
        <v>207</v>
      </c>
      <c r="C27" s="147"/>
      <c r="D27" s="148"/>
      <c r="E27" s="148"/>
      <c r="F27" s="148"/>
      <c r="G27" s="149"/>
      <c r="H27" s="44"/>
      <c r="I27" s="76"/>
      <c r="J27" s="7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5" s="59" customFormat="1" ht="49.5" customHeight="1">
      <c r="B28" s="146" t="s">
        <v>208</v>
      </c>
      <c r="C28" s="147"/>
      <c r="D28" s="148"/>
      <c r="E28" s="148"/>
      <c r="F28" s="148"/>
      <c r="G28" s="149"/>
      <c r="H28" s="44"/>
      <c r="I28" s="76"/>
      <c r="J28" s="7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5" s="59" customFormat="1" ht="49.5" customHeight="1">
      <c r="B29" s="146" t="s">
        <v>209</v>
      </c>
      <c r="C29" s="205"/>
      <c r="D29" s="206"/>
      <c r="E29" s="206"/>
      <c r="F29" s="206"/>
      <c r="G29" s="207"/>
      <c r="H29" s="44"/>
      <c r="I29" s="76"/>
      <c r="J29" s="7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s="59" customFormat="1" ht="12">
      <c r="B30" s="44"/>
      <c r="C30" s="44"/>
      <c r="D30" s="44"/>
      <c r="E30" s="103"/>
      <c r="F30" s="2"/>
      <c r="G30" s="54"/>
      <c r="H30" s="44"/>
      <c r="I30" s="76"/>
      <c r="J30" s="7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5" s="59" customFormat="1" ht="12">
      <c r="B31" s="44"/>
      <c r="C31" s="44"/>
      <c r="D31" s="44"/>
      <c r="E31" s="103"/>
      <c r="F31" s="2"/>
      <c r="G31" s="54"/>
      <c r="H31" s="44"/>
      <c r="I31" s="76"/>
      <c r="J31" s="7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5" s="59" customFormat="1" ht="12">
      <c r="B32" s="44"/>
      <c r="C32" s="44"/>
      <c r="D32" s="44"/>
      <c r="E32" s="103"/>
      <c r="F32" s="2"/>
      <c r="G32" s="54"/>
      <c r="H32" s="44"/>
      <c r="I32" s="76"/>
      <c r="J32" s="7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s="59" customFormat="1" ht="12">
      <c r="B33" s="44"/>
      <c r="C33" s="44"/>
      <c r="D33" s="44"/>
      <c r="E33" s="103"/>
      <c r="F33" s="2"/>
      <c r="G33" s="54"/>
      <c r="H33" s="44"/>
      <c r="I33" s="76"/>
      <c r="J33" s="7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s="59" customFormat="1" ht="12">
      <c r="B34" s="44"/>
      <c r="C34" s="44"/>
      <c r="D34" s="44"/>
      <c r="E34" s="103"/>
      <c r="F34" s="2"/>
      <c r="G34" s="54"/>
      <c r="H34" s="44"/>
      <c r="I34" s="76"/>
      <c r="J34" s="7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s="59" customFormat="1" ht="12">
      <c r="B35" s="2"/>
      <c r="C35" s="2"/>
      <c r="D35" s="44"/>
      <c r="E35" s="103"/>
      <c r="F35" s="2"/>
      <c r="G35" s="54"/>
      <c r="H35" s="44"/>
      <c r="I35" s="76"/>
      <c r="J35" s="7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s="59" customFormat="1" ht="12">
      <c r="B36" s="2"/>
      <c r="C36" s="2"/>
      <c r="D36" s="44"/>
      <c r="E36" s="103"/>
      <c r="F36" s="2"/>
      <c r="G36" s="54"/>
      <c r="H36" s="44"/>
      <c r="I36" s="76"/>
      <c r="J36" s="7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s="59" customFormat="1" ht="12">
      <c r="B37" s="2"/>
      <c r="C37" s="2"/>
      <c r="D37" s="44"/>
      <c r="E37" s="104"/>
      <c r="F37" s="2"/>
      <c r="G37" s="57"/>
      <c r="H37" s="44"/>
      <c r="I37" s="76"/>
      <c r="J37" s="7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s="59" customFormat="1" ht="12">
      <c r="B38" s="2"/>
      <c r="C38" s="2"/>
      <c r="D38" s="44"/>
      <c r="E38" s="104"/>
      <c r="F38" s="2"/>
      <c r="G38" s="57"/>
      <c r="H38" s="44"/>
      <c r="I38" s="76"/>
      <c r="J38" s="7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2:25" s="59" customFormat="1" ht="12">
      <c r="B39" s="2"/>
      <c r="C39" s="2"/>
      <c r="D39" s="44"/>
      <c r="E39" s="104"/>
      <c r="F39" s="2"/>
      <c r="G39" s="57"/>
      <c r="H39" s="44"/>
      <c r="I39" s="76"/>
      <c r="J39" s="7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s="59" customFormat="1" ht="12">
      <c r="B40" s="2"/>
      <c r="C40" s="2"/>
      <c r="D40" s="44"/>
      <c r="E40" s="104"/>
      <c r="F40" s="2"/>
      <c r="G40" s="57"/>
      <c r="H40" s="44"/>
      <c r="I40" s="76"/>
      <c r="J40" s="7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s="59" customFormat="1" ht="12">
      <c r="B41" s="2"/>
      <c r="C41" s="2"/>
      <c r="D41" s="44"/>
      <c r="E41" s="104"/>
      <c r="F41" s="2"/>
      <c r="G41" s="57"/>
      <c r="H41" s="44"/>
      <c r="I41" s="76"/>
      <c r="J41" s="7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s="59" customFormat="1" ht="12">
      <c r="B42" s="2"/>
      <c r="C42" s="2"/>
      <c r="D42" s="44"/>
      <c r="E42" s="104"/>
      <c r="F42" s="2"/>
      <c r="G42" s="57"/>
      <c r="H42" s="44"/>
      <c r="I42" s="76"/>
      <c r="J42" s="76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s="59" customFormat="1" ht="12">
      <c r="B43" s="2"/>
      <c r="C43" s="2"/>
      <c r="D43" s="44"/>
      <c r="E43" s="104"/>
      <c r="F43" s="2"/>
      <c r="G43" s="57"/>
      <c r="H43" s="44"/>
      <c r="I43" s="76"/>
      <c r="J43" s="7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2:25" s="59" customFormat="1" ht="12">
      <c r="B44" s="2"/>
      <c r="C44" s="2"/>
      <c r="D44" s="44"/>
      <c r="E44" s="104"/>
      <c r="F44" s="2"/>
      <c r="G44" s="57"/>
      <c r="H44" s="44"/>
      <c r="I44" s="76"/>
      <c r="J44" s="76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59" customFormat="1" ht="12">
      <c r="B45" s="2"/>
      <c r="C45" s="2"/>
      <c r="D45" s="44"/>
      <c r="E45" s="104"/>
      <c r="F45" s="2"/>
      <c r="G45" s="57"/>
      <c r="H45" s="44"/>
      <c r="I45" s="76"/>
      <c r="J45" s="76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59" customFormat="1" ht="12">
      <c r="B46" s="2"/>
      <c r="C46" s="2"/>
      <c r="D46" s="44"/>
      <c r="E46" s="104"/>
      <c r="F46" s="2"/>
      <c r="G46" s="57"/>
      <c r="H46" s="44"/>
      <c r="I46" s="76"/>
      <c r="J46" s="76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5:10" ht="12">
      <c r="E47" s="104"/>
      <c r="G47" s="57"/>
      <c r="I47" s="76"/>
      <c r="J47" s="76"/>
    </row>
    <row r="48" spans="5:10" ht="12">
      <c r="E48" s="104"/>
      <c r="G48" s="57"/>
      <c r="I48" s="76"/>
      <c r="J48" s="76"/>
    </row>
    <row r="49" spans="5:10" ht="12">
      <c r="E49" s="104"/>
      <c r="G49" s="57"/>
      <c r="I49" s="76"/>
      <c r="J49" s="76"/>
    </row>
    <row r="50" spans="5:10" ht="12">
      <c r="E50" s="104"/>
      <c r="G50" s="57"/>
      <c r="I50" s="76"/>
      <c r="J50" s="76"/>
    </row>
    <row r="51" spans="5:10" ht="12">
      <c r="E51" s="104"/>
      <c r="G51" s="57"/>
      <c r="I51" s="76"/>
      <c r="J51" s="76"/>
    </row>
    <row r="52" spans="5:10" ht="12">
      <c r="E52" s="104"/>
      <c r="G52" s="57"/>
      <c r="I52" s="76"/>
      <c r="J52" s="76"/>
    </row>
    <row r="53" spans="5:10" ht="12">
      <c r="E53" s="104"/>
      <c r="G53" s="57"/>
      <c r="I53" s="76"/>
      <c r="J53" s="76"/>
    </row>
    <row r="54" spans="5:10" ht="12">
      <c r="E54" s="104"/>
      <c r="G54" s="57"/>
      <c r="I54" s="76"/>
      <c r="J54" s="76"/>
    </row>
    <row r="55" spans="5:10" ht="12">
      <c r="E55" s="104"/>
      <c r="G55" s="57"/>
      <c r="I55" s="76"/>
      <c r="J55" s="76"/>
    </row>
    <row r="56" spans="5:10" ht="12">
      <c r="E56" s="104"/>
      <c r="G56" s="57"/>
      <c r="I56" s="76"/>
      <c r="J56" s="76"/>
    </row>
    <row r="57" spans="5:10" ht="12">
      <c r="E57" s="104"/>
      <c r="G57" s="57"/>
      <c r="I57" s="76"/>
      <c r="J57" s="76"/>
    </row>
    <row r="58" spans="5:10" ht="12">
      <c r="E58" s="104"/>
      <c r="G58" s="57"/>
      <c r="I58" s="76"/>
      <c r="J58" s="76"/>
    </row>
    <row r="59" spans="5:10" ht="12">
      <c r="E59" s="104"/>
      <c r="G59" s="57"/>
      <c r="I59" s="76"/>
      <c r="J59" s="76"/>
    </row>
    <row r="60" spans="5:10" ht="12">
      <c r="E60" s="104"/>
      <c r="G60" s="57"/>
      <c r="I60" s="76"/>
      <c r="J60" s="76"/>
    </row>
    <row r="61" spans="9:10" ht="12">
      <c r="I61" s="76"/>
      <c r="J61" s="76"/>
    </row>
    <row r="62" spans="9:10" ht="12">
      <c r="I62" s="76"/>
      <c r="J62" s="76"/>
    </row>
    <row r="63" spans="9:10" ht="12">
      <c r="I63" s="76"/>
      <c r="J63" s="76"/>
    </row>
    <row r="64" spans="9:10" ht="12">
      <c r="I64" s="76"/>
      <c r="J64" s="76"/>
    </row>
    <row r="65" spans="9:10" ht="12">
      <c r="I65" s="76"/>
      <c r="J65" s="76"/>
    </row>
    <row r="66" spans="9:10" ht="12">
      <c r="I66" s="76"/>
      <c r="J66" s="76"/>
    </row>
    <row r="67" spans="9:10" ht="12">
      <c r="I67" s="76"/>
      <c r="J67" s="76"/>
    </row>
    <row r="68" spans="9:10" ht="12">
      <c r="I68" s="76"/>
      <c r="J68" s="76"/>
    </row>
    <row r="69" spans="9:10" ht="12">
      <c r="I69" s="76"/>
      <c r="J69" s="76"/>
    </row>
    <row r="70" spans="9:10" ht="12">
      <c r="I70" s="76"/>
      <c r="J70" s="76"/>
    </row>
    <row r="71" spans="9:10" ht="12">
      <c r="I71" s="76"/>
      <c r="J71" s="76"/>
    </row>
    <row r="72" spans="9:10" ht="12">
      <c r="I72" s="76"/>
      <c r="J72" s="76"/>
    </row>
    <row r="73" spans="9:10" ht="12">
      <c r="I73" s="76"/>
      <c r="J73" s="76"/>
    </row>
    <row r="74" spans="9:10" ht="12">
      <c r="I74" s="76"/>
      <c r="J74" s="76"/>
    </row>
    <row r="75" spans="9:10" ht="12">
      <c r="I75" s="76"/>
      <c r="J75" s="76"/>
    </row>
    <row r="76" spans="9:10" ht="12">
      <c r="I76" s="76"/>
      <c r="J76" s="76"/>
    </row>
    <row r="77" spans="9:10" ht="12">
      <c r="I77" s="76"/>
      <c r="J77" s="76"/>
    </row>
    <row r="78" spans="9:10" ht="12">
      <c r="I78" s="76"/>
      <c r="J78" s="76"/>
    </row>
    <row r="79" spans="9:10" ht="12">
      <c r="I79" s="76"/>
      <c r="J79" s="76"/>
    </row>
    <row r="80" spans="9:10" ht="12">
      <c r="I80" s="76"/>
      <c r="J80" s="76"/>
    </row>
    <row r="81" spans="9:10" ht="12">
      <c r="I81" s="76"/>
      <c r="J81" s="76"/>
    </row>
    <row r="82" spans="9:10" ht="12">
      <c r="I82" s="76"/>
      <c r="J82" s="76"/>
    </row>
    <row r="83" spans="9:10" ht="12">
      <c r="I83" s="76"/>
      <c r="J83" s="76"/>
    </row>
    <row r="84" spans="9:10" ht="12">
      <c r="I84" s="76"/>
      <c r="J84" s="76"/>
    </row>
    <row r="85" spans="9:10" ht="12">
      <c r="I85" s="76"/>
      <c r="J85" s="76"/>
    </row>
    <row r="86" spans="9:10" ht="12">
      <c r="I86" s="76"/>
      <c r="J86" s="76"/>
    </row>
    <row r="87" spans="9:10" ht="12">
      <c r="I87" s="76"/>
      <c r="J87" s="76"/>
    </row>
    <row r="88" spans="9:10" ht="12">
      <c r="I88" s="76"/>
      <c r="J88" s="76"/>
    </row>
    <row r="89" spans="9:10" ht="12">
      <c r="I89" s="76"/>
      <c r="J89" s="76"/>
    </row>
    <row r="90" spans="9:10" ht="12">
      <c r="I90" s="76"/>
      <c r="J90" s="76"/>
    </row>
    <row r="91" spans="9:10" ht="12">
      <c r="I91" s="76"/>
      <c r="J91" s="76"/>
    </row>
    <row r="92" spans="9:10" ht="12">
      <c r="I92" s="76"/>
      <c r="J92" s="76"/>
    </row>
    <row r="93" spans="9:10" ht="12">
      <c r="I93" s="76"/>
      <c r="J93" s="76"/>
    </row>
    <row r="94" spans="9:10" ht="12">
      <c r="I94" s="76"/>
      <c r="J94" s="76"/>
    </row>
    <row r="95" spans="9:10" ht="12">
      <c r="I95" s="76"/>
      <c r="J95" s="76"/>
    </row>
    <row r="96" spans="9:10" ht="12">
      <c r="I96" s="76"/>
      <c r="J96" s="76"/>
    </row>
    <row r="97" spans="9:10" ht="12">
      <c r="I97" s="76"/>
      <c r="J97" s="76"/>
    </row>
    <row r="98" spans="9:10" ht="12">
      <c r="I98" s="76"/>
      <c r="J98" s="76"/>
    </row>
    <row r="99" spans="9:10" ht="12">
      <c r="I99" s="76"/>
      <c r="J99" s="76"/>
    </row>
    <row r="100" spans="9:10" ht="12">
      <c r="I100" s="76"/>
      <c r="J100" s="76"/>
    </row>
    <row r="101" spans="9:10" ht="12">
      <c r="I101" s="76"/>
      <c r="J101" s="76"/>
    </row>
    <row r="102" spans="9:10" ht="12">
      <c r="I102" s="76"/>
      <c r="J102" s="76"/>
    </row>
    <row r="103" spans="9:10" ht="12">
      <c r="I103" s="76"/>
      <c r="J103" s="76"/>
    </row>
    <row r="104" spans="9:10" ht="12">
      <c r="I104" s="76"/>
      <c r="J104" s="76"/>
    </row>
    <row r="105" spans="9:10" ht="12">
      <c r="I105" s="76"/>
      <c r="J105" s="76"/>
    </row>
    <row r="106" spans="9:10" ht="12">
      <c r="I106" s="76"/>
      <c r="J106" s="76"/>
    </row>
    <row r="107" spans="9:10" ht="12">
      <c r="I107" s="76"/>
      <c r="J107" s="76"/>
    </row>
    <row r="108" spans="9:10" ht="12">
      <c r="I108" s="76"/>
      <c r="J108" s="76"/>
    </row>
    <row r="109" spans="9:10" ht="12">
      <c r="I109" s="76"/>
      <c r="J109" s="76"/>
    </row>
    <row r="110" spans="9:10" ht="12">
      <c r="I110" s="76"/>
      <c r="J110" s="76"/>
    </row>
    <row r="111" spans="9:10" ht="12">
      <c r="I111" s="76"/>
      <c r="J111" s="76"/>
    </row>
    <row r="112" spans="9:10" ht="12">
      <c r="I112" s="76"/>
      <c r="J112" s="76"/>
    </row>
    <row r="113" spans="9:10" ht="12">
      <c r="I113" s="76"/>
      <c r="J113" s="76"/>
    </row>
    <row r="114" spans="9:10" ht="12">
      <c r="I114" s="76"/>
      <c r="J114" s="76"/>
    </row>
    <row r="115" spans="9:10" ht="12">
      <c r="I115" s="76"/>
      <c r="J115" s="76"/>
    </row>
    <row r="116" spans="9:10" ht="12">
      <c r="I116" s="76"/>
      <c r="J116" s="76"/>
    </row>
    <row r="117" spans="9:10" ht="12">
      <c r="I117" s="76"/>
      <c r="J117" s="76"/>
    </row>
    <row r="118" spans="9:10" ht="12">
      <c r="I118" s="76"/>
      <c r="J118" s="76"/>
    </row>
    <row r="119" spans="9:10" ht="12">
      <c r="I119" s="76"/>
      <c r="J119" s="76"/>
    </row>
    <row r="120" spans="9:10" ht="12">
      <c r="I120" s="76"/>
      <c r="J120" s="76"/>
    </row>
    <row r="121" spans="9:10" ht="12">
      <c r="I121" s="76"/>
      <c r="J121" s="76"/>
    </row>
    <row r="122" spans="9:10" ht="12">
      <c r="I122" s="76"/>
      <c r="J122" s="76"/>
    </row>
    <row r="123" spans="9:10" ht="12">
      <c r="I123" s="76"/>
      <c r="J123" s="76"/>
    </row>
    <row r="124" spans="9:10" ht="12">
      <c r="I124" s="76"/>
      <c r="J124" s="76"/>
    </row>
    <row r="125" spans="9:10" ht="12">
      <c r="I125" s="76"/>
      <c r="J125" s="76"/>
    </row>
    <row r="126" spans="9:10" ht="12">
      <c r="I126" s="76"/>
      <c r="J126" s="76"/>
    </row>
    <row r="127" spans="9:10" ht="12">
      <c r="I127" s="76"/>
      <c r="J127" s="76"/>
    </row>
    <row r="128" spans="9:10" ht="12">
      <c r="I128" s="76"/>
      <c r="J128" s="76"/>
    </row>
    <row r="129" spans="9:10" ht="12">
      <c r="I129" s="76"/>
      <c r="J129" s="76"/>
    </row>
    <row r="130" spans="9:10" ht="12">
      <c r="I130" s="76"/>
      <c r="J130" s="76"/>
    </row>
    <row r="131" spans="9:10" ht="12">
      <c r="I131" s="76"/>
      <c r="J131" s="76"/>
    </row>
    <row r="132" spans="9:10" ht="12">
      <c r="I132" s="76"/>
      <c r="J132" s="76"/>
    </row>
    <row r="133" spans="9:10" ht="12">
      <c r="I133" s="76"/>
      <c r="J133" s="76"/>
    </row>
    <row r="134" spans="9:10" ht="12">
      <c r="I134" s="76"/>
      <c r="J134" s="76"/>
    </row>
  </sheetData>
  <sheetProtection/>
  <mergeCells count="16">
    <mergeCell ref="B3:G4"/>
    <mergeCell ref="C5:G5"/>
    <mergeCell ref="C26:G26"/>
    <mergeCell ref="C29:G29"/>
    <mergeCell ref="C10:G10"/>
    <mergeCell ref="C15:G15"/>
    <mergeCell ref="C20:G20"/>
    <mergeCell ref="C16:G16"/>
    <mergeCell ref="C19:G19"/>
    <mergeCell ref="C25:G25"/>
    <mergeCell ref="C21:G21"/>
    <mergeCell ref="C24:G24"/>
    <mergeCell ref="C9:G9"/>
    <mergeCell ref="C6:G6"/>
    <mergeCell ref="C11:G11"/>
    <mergeCell ref="C14:G14"/>
  </mergeCells>
  <printOptions/>
  <pageMargins left="0.7480314960629921" right="0.2362204724409449" top="0.2755905511811024" bottom="0.31496062992125984" header="0.1968503937007874" footer="0.1968503937007874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A1" sqref="A1:G1"/>
    </sheetView>
  </sheetViews>
  <sheetFormatPr defaultColWidth="9.140625" defaultRowHeight="12.75"/>
  <cols>
    <col min="2" max="2" width="33.8515625" style="0" bestFit="1" customWidth="1"/>
    <col min="3" max="3" width="16.28125" style="0" bestFit="1" customWidth="1"/>
    <col min="4" max="4" width="12.421875" style="0" bestFit="1" customWidth="1"/>
    <col min="5" max="5" width="20.421875" style="0" bestFit="1" customWidth="1"/>
    <col min="6" max="6" width="21.57421875" style="0" bestFit="1" customWidth="1"/>
    <col min="7" max="7" width="23.57421875" style="0" bestFit="1" customWidth="1"/>
    <col min="9" max="9" width="34.00390625" style="0" bestFit="1" customWidth="1"/>
    <col min="10" max="10" width="12.00390625" style="0" customWidth="1"/>
    <col min="11" max="11" width="10.140625" style="0" bestFit="1" customWidth="1"/>
    <col min="12" max="12" width="12.140625" style="0" bestFit="1" customWidth="1"/>
    <col min="16" max="16" width="19.28125" style="0" customWidth="1"/>
  </cols>
  <sheetData>
    <row r="1" spans="1:7" ht="13.5" thickBot="1">
      <c r="A1" s="217" t="s">
        <v>36</v>
      </c>
      <c r="B1" s="218"/>
      <c r="C1" s="218"/>
      <c r="D1" s="218"/>
      <c r="E1" s="218"/>
      <c r="F1" s="218"/>
      <c r="G1" s="219"/>
    </row>
    <row r="2" spans="1:15" ht="13.5" thickBot="1">
      <c r="A2" s="19" t="s">
        <v>37</v>
      </c>
      <c r="B2" s="1" t="s">
        <v>1</v>
      </c>
      <c r="C2" s="1" t="s">
        <v>17</v>
      </c>
      <c r="D2" s="1" t="s">
        <v>16</v>
      </c>
      <c r="E2" s="7" t="s">
        <v>38</v>
      </c>
      <c r="F2" s="17" t="s">
        <v>39</v>
      </c>
      <c r="G2" s="7" t="s">
        <v>40</v>
      </c>
      <c r="J2" s="217" t="s">
        <v>41</v>
      </c>
      <c r="K2" s="218"/>
      <c r="L2" s="219"/>
      <c r="O2" t="s">
        <v>42</v>
      </c>
    </row>
    <row r="3" spans="1:17" ht="13.5" thickBot="1">
      <c r="A3" t="s">
        <v>43</v>
      </c>
      <c r="B3" s="3"/>
      <c r="C3" s="5"/>
      <c r="D3" s="5"/>
      <c r="E3" s="16"/>
      <c r="F3" s="22"/>
      <c r="G3" s="16"/>
      <c r="J3" s="1" t="s">
        <v>44</v>
      </c>
      <c r="K3" s="1" t="s">
        <v>45</v>
      </c>
      <c r="L3" s="1" t="s">
        <v>46</v>
      </c>
      <c r="O3">
        <v>1</v>
      </c>
      <c r="P3" t="s">
        <v>47</v>
      </c>
      <c r="Q3" t="s">
        <v>48</v>
      </c>
    </row>
    <row r="4" spans="1:17" ht="12.75">
      <c r="A4">
        <v>1</v>
      </c>
      <c r="B4" s="3" t="s">
        <v>3</v>
      </c>
      <c r="C4" s="5">
        <v>275</v>
      </c>
      <c r="D4" s="5">
        <v>4</v>
      </c>
      <c r="E4" s="5">
        <f>C4*D4</f>
        <v>1100</v>
      </c>
      <c r="F4" s="22">
        <f>E4</f>
        <v>1100</v>
      </c>
      <c r="G4" s="5">
        <f>E4</f>
        <v>1100</v>
      </c>
      <c r="I4" s="23" t="s">
        <v>49</v>
      </c>
      <c r="J4" s="6">
        <v>8</v>
      </c>
      <c r="K4" s="6">
        <v>10</v>
      </c>
      <c r="L4" s="6">
        <v>12</v>
      </c>
      <c r="O4">
        <v>2</v>
      </c>
      <c r="P4" t="s">
        <v>50</v>
      </c>
      <c r="Q4" t="s">
        <v>51</v>
      </c>
    </row>
    <row r="5" spans="1:17" ht="12.75">
      <c r="A5">
        <v>2</v>
      </c>
      <c r="B5" s="3" t="s">
        <v>4</v>
      </c>
      <c r="C5" s="5">
        <v>200</v>
      </c>
      <c r="D5" s="5">
        <v>4</v>
      </c>
      <c r="E5" s="5">
        <f>C5*D5</f>
        <v>800</v>
      </c>
      <c r="F5" s="22">
        <f>E5</f>
        <v>800</v>
      </c>
      <c r="G5" s="5">
        <f>E5</f>
        <v>800</v>
      </c>
      <c r="I5" s="24" t="s">
        <v>52</v>
      </c>
      <c r="J5" s="3">
        <f>J4/2</f>
        <v>4</v>
      </c>
      <c r="K5" s="3">
        <f>K4/2</f>
        <v>5</v>
      </c>
      <c r="L5" s="3">
        <f>L4/2</f>
        <v>6</v>
      </c>
      <c r="O5">
        <v>3</v>
      </c>
      <c r="P5" t="s">
        <v>53</v>
      </c>
      <c r="Q5" t="s">
        <v>54</v>
      </c>
    </row>
    <row r="6" spans="1:15" ht="13.5" thickBot="1">
      <c r="A6">
        <v>3</v>
      </c>
      <c r="B6" s="3" t="s">
        <v>5</v>
      </c>
      <c r="C6" s="5">
        <v>4.8</v>
      </c>
      <c r="D6" s="5">
        <v>350</v>
      </c>
      <c r="E6" s="5">
        <f>C6*D6</f>
        <v>1680</v>
      </c>
      <c r="F6" s="22">
        <f>E6</f>
        <v>1680</v>
      </c>
      <c r="G6" s="5">
        <f>E6</f>
        <v>1680</v>
      </c>
      <c r="I6" s="25" t="s">
        <v>55</v>
      </c>
      <c r="J6" s="7">
        <v>2</v>
      </c>
      <c r="K6" s="7">
        <v>2.2</v>
      </c>
      <c r="L6" s="7">
        <v>2.2</v>
      </c>
      <c r="O6">
        <v>4</v>
      </c>
    </row>
    <row r="7" spans="1:12" ht="13.5" thickBot="1">
      <c r="A7">
        <v>4</v>
      </c>
      <c r="B7" s="3" t="s">
        <v>6</v>
      </c>
      <c r="C7" s="5">
        <v>210</v>
      </c>
      <c r="D7" s="5" t="s">
        <v>56</v>
      </c>
      <c r="E7" s="5">
        <f>J7*C7</f>
        <v>21100.8</v>
      </c>
      <c r="F7" s="22">
        <f>K7*C7</f>
        <v>36267</v>
      </c>
      <c r="G7" s="5">
        <f>L7*C7</f>
        <v>52224.48</v>
      </c>
      <c r="I7" s="26" t="s">
        <v>57</v>
      </c>
      <c r="J7" s="1">
        <f>3.14*J5*J5*J6</f>
        <v>100.48</v>
      </c>
      <c r="K7" s="1">
        <f>3.14*K5*K5*K6</f>
        <v>172.70000000000002</v>
      </c>
      <c r="L7" s="1">
        <f>3.14*L5*L5*L6</f>
        <v>248.68800000000002</v>
      </c>
    </row>
    <row r="8" spans="1:7" ht="12.75">
      <c r="A8">
        <v>5</v>
      </c>
      <c r="B8" s="3" t="s">
        <v>7</v>
      </c>
      <c r="C8" s="5">
        <v>3.5</v>
      </c>
      <c r="D8" s="5">
        <v>10</v>
      </c>
      <c r="E8" s="5">
        <f>D8*C8*J7</f>
        <v>3516.8</v>
      </c>
      <c r="F8" s="22">
        <f>D8*C8*K7</f>
        <v>6044.500000000001</v>
      </c>
      <c r="G8" s="5">
        <f>D8*C8*L7</f>
        <v>8704.08</v>
      </c>
    </row>
    <row r="9" spans="1:7" ht="12.75">
      <c r="A9">
        <v>6</v>
      </c>
      <c r="B9" s="3" t="s">
        <v>8</v>
      </c>
      <c r="C9" s="5">
        <v>400</v>
      </c>
      <c r="D9" s="5">
        <v>1</v>
      </c>
      <c r="E9" s="5">
        <f>C9*D9</f>
        <v>400</v>
      </c>
      <c r="F9" s="22">
        <f>E9</f>
        <v>400</v>
      </c>
      <c r="G9" s="5">
        <f>E9</f>
        <v>400</v>
      </c>
    </row>
    <row r="10" spans="1:7" ht="13.5" thickBot="1">
      <c r="A10">
        <v>7</v>
      </c>
      <c r="B10" s="3" t="s">
        <v>9</v>
      </c>
      <c r="C10" s="5">
        <v>2.15</v>
      </c>
      <c r="D10" s="5"/>
      <c r="E10" s="5">
        <f>C10*J19*2.5</f>
        <v>1800.2666666666667</v>
      </c>
      <c r="F10" s="22">
        <f>C10*K19*2.5</f>
        <v>2812.916666666667</v>
      </c>
      <c r="G10" s="5">
        <f>L19*C10*2.5</f>
        <v>4050.6</v>
      </c>
    </row>
    <row r="11" spans="1:12" ht="13.5" thickBot="1">
      <c r="A11">
        <v>8</v>
      </c>
      <c r="B11" s="3" t="s">
        <v>10</v>
      </c>
      <c r="C11" s="5"/>
      <c r="D11" s="5"/>
      <c r="E11" s="5">
        <v>1500</v>
      </c>
      <c r="F11" s="22">
        <v>2000</v>
      </c>
      <c r="G11" s="5">
        <v>2500</v>
      </c>
      <c r="J11" s="217" t="s">
        <v>58</v>
      </c>
      <c r="K11" s="218"/>
      <c r="L11" s="219"/>
    </row>
    <row r="12" spans="1:12" ht="13.5" thickBot="1">
      <c r="A12">
        <v>9</v>
      </c>
      <c r="B12" s="3" t="s">
        <v>11</v>
      </c>
      <c r="C12" s="5"/>
      <c r="D12" s="5"/>
      <c r="E12" s="5">
        <v>900</v>
      </c>
      <c r="F12" s="22">
        <v>900</v>
      </c>
      <c r="G12" s="5">
        <v>900</v>
      </c>
      <c r="J12" s="12"/>
      <c r="K12" s="13"/>
      <c r="L12" s="14"/>
    </row>
    <row r="13" spans="1:12" ht="13.5" thickBot="1">
      <c r="A13" s="11"/>
      <c r="B13" s="1" t="s">
        <v>59</v>
      </c>
      <c r="C13" s="15"/>
      <c r="D13" s="15"/>
      <c r="E13" s="15">
        <f>SUM(E4:E12)</f>
        <v>32797.86666666667</v>
      </c>
      <c r="F13" s="27">
        <f>SUM(F4:F12)</f>
        <v>52004.416666666664</v>
      </c>
      <c r="G13" s="15">
        <f>SUM(G4:G12)</f>
        <v>72359.16</v>
      </c>
      <c r="J13" s="1" t="s">
        <v>44</v>
      </c>
      <c r="K13" s="1" t="s">
        <v>45</v>
      </c>
      <c r="L13" s="1" t="s">
        <v>46</v>
      </c>
    </row>
    <row r="14" spans="1:12" ht="12.75">
      <c r="A14" s="6" t="s">
        <v>60</v>
      </c>
      <c r="B14" s="6"/>
      <c r="C14" s="16"/>
      <c r="D14" s="16"/>
      <c r="E14" s="16"/>
      <c r="F14" s="16"/>
      <c r="G14" s="16"/>
      <c r="I14" s="23" t="s">
        <v>49</v>
      </c>
      <c r="J14" s="6">
        <v>8</v>
      </c>
      <c r="K14" s="6">
        <v>10</v>
      </c>
      <c r="L14" s="28">
        <v>12</v>
      </c>
    </row>
    <row r="15" spans="1:12" ht="13.5" thickBot="1">
      <c r="A15" s="3">
        <v>1</v>
      </c>
      <c r="B15" s="3" t="s">
        <v>12</v>
      </c>
      <c r="C15" s="5">
        <v>250</v>
      </c>
      <c r="D15" s="5">
        <v>5</v>
      </c>
      <c r="E15" s="5">
        <f>C15*D15</f>
        <v>1250</v>
      </c>
      <c r="F15" s="5">
        <f>E15</f>
        <v>1250</v>
      </c>
      <c r="G15" s="5">
        <f>F15</f>
        <v>1250</v>
      </c>
      <c r="I15" s="25" t="s">
        <v>52</v>
      </c>
      <c r="J15" s="7">
        <f>J14/2</f>
        <v>4</v>
      </c>
      <c r="K15" s="7">
        <f>K14/2</f>
        <v>5</v>
      </c>
      <c r="L15" s="29">
        <f>L14/2</f>
        <v>6</v>
      </c>
    </row>
    <row r="16" spans="1:12" ht="13.5" thickBot="1">
      <c r="A16" s="3">
        <v>2</v>
      </c>
      <c r="B16" s="3" t="s">
        <v>13</v>
      </c>
      <c r="C16" s="5">
        <v>150</v>
      </c>
      <c r="D16" s="5">
        <v>5</v>
      </c>
      <c r="E16" s="5">
        <f>D16*C16</f>
        <v>750</v>
      </c>
      <c r="F16" s="5">
        <f>E16</f>
        <v>750</v>
      </c>
      <c r="G16" s="5">
        <f>E16</f>
        <v>750</v>
      </c>
      <c r="I16" s="30" t="s">
        <v>61</v>
      </c>
      <c r="J16" s="1">
        <f>2*3.14*J15</f>
        <v>25.12</v>
      </c>
      <c r="K16" s="1">
        <f>2*3.14*K15</f>
        <v>31.400000000000002</v>
      </c>
      <c r="L16" s="1">
        <f>2*3.14*L15</f>
        <v>37.68</v>
      </c>
    </row>
    <row r="17" spans="1:12" ht="13.5" thickBot="1">
      <c r="A17" s="3">
        <v>3</v>
      </c>
      <c r="B17" s="3" t="s">
        <v>5</v>
      </c>
      <c r="C17" s="5">
        <v>4.8</v>
      </c>
      <c r="D17" s="5">
        <v>200</v>
      </c>
      <c r="E17" s="5">
        <f>D17*C17</f>
        <v>960</v>
      </c>
      <c r="F17" s="5">
        <f>E17</f>
        <v>960</v>
      </c>
      <c r="G17" s="5">
        <f>E17</f>
        <v>960</v>
      </c>
      <c r="I17" s="30" t="s">
        <v>62</v>
      </c>
      <c r="J17" s="31">
        <f>J16/0.15</f>
        <v>167.46666666666667</v>
      </c>
      <c r="K17" s="31">
        <f>K16/0.15</f>
        <v>209.33333333333334</v>
      </c>
      <c r="L17" s="31">
        <f>L16/0.15</f>
        <v>251.20000000000002</v>
      </c>
    </row>
    <row r="18" spans="1:12" ht="13.5" thickBot="1">
      <c r="A18" s="3">
        <v>4</v>
      </c>
      <c r="B18" s="3" t="s">
        <v>14</v>
      </c>
      <c r="C18" s="5"/>
      <c r="D18" s="5"/>
      <c r="E18" s="5">
        <v>1000</v>
      </c>
      <c r="F18" s="5">
        <v>1000</v>
      </c>
      <c r="G18" s="5">
        <v>1000</v>
      </c>
      <c r="I18" s="30" t="s">
        <v>63</v>
      </c>
      <c r="J18" s="15">
        <f>J17*J15</f>
        <v>669.8666666666667</v>
      </c>
      <c r="K18" s="15">
        <f>K17*K15</f>
        <v>1046.6666666666667</v>
      </c>
      <c r="L18" s="15">
        <f>L17*L15</f>
        <v>1507.2</v>
      </c>
    </row>
    <row r="19" spans="1:12" ht="13.5" thickBot="1">
      <c r="A19" s="7">
        <v>5</v>
      </c>
      <c r="B19" s="7" t="s">
        <v>15</v>
      </c>
      <c r="C19" s="32"/>
      <c r="D19" s="32"/>
      <c r="E19" s="32">
        <v>3000</v>
      </c>
      <c r="F19" s="32">
        <v>3500</v>
      </c>
      <c r="G19" s="32">
        <v>4000</v>
      </c>
      <c r="I19" s="30" t="s">
        <v>64</v>
      </c>
      <c r="J19" s="15">
        <f>J18*0.5</f>
        <v>334.93333333333334</v>
      </c>
      <c r="K19" s="15">
        <f>K18*0.5</f>
        <v>523.3333333333334</v>
      </c>
      <c r="L19" s="15">
        <f>L18*0.5</f>
        <v>753.6</v>
      </c>
    </row>
    <row r="20" spans="1:7" ht="13.5" thickBot="1">
      <c r="A20" s="1"/>
      <c r="B20" s="8" t="s">
        <v>65</v>
      </c>
      <c r="C20" s="15"/>
      <c r="D20" s="15"/>
      <c r="E20" s="15">
        <f>SUM(E15:E19)</f>
        <v>6960</v>
      </c>
      <c r="F20" s="15">
        <f>SUM(F15:F19)</f>
        <v>7460</v>
      </c>
      <c r="G20" s="15">
        <f>SUM(G15:G19)</f>
        <v>7960</v>
      </c>
    </row>
    <row r="21" spans="3:7" ht="13.5" thickBot="1">
      <c r="C21" s="22"/>
      <c r="D21" s="22"/>
      <c r="E21" s="22"/>
      <c r="F21" s="22"/>
      <c r="G21" s="22"/>
    </row>
    <row r="22" spans="2:7" ht="13.5" thickBot="1">
      <c r="B22" s="217" t="s">
        <v>66</v>
      </c>
      <c r="C22" s="218"/>
      <c r="D22" s="219"/>
      <c r="E22" s="15">
        <f>SUM(E20,E13)</f>
        <v>39757.86666666667</v>
      </c>
      <c r="F22" s="15">
        <f>SUM(F20,F13)</f>
        <v>59464.416666666664</v>
      </c>
      <c r="G22" s="15">
        <f>SUM(G20,G13)</f>
        <v>80319.16</v>
      </c>
    </row>
    <row r="23" spans="3:7" ht="12.75">
      <c r="C23" s="22"/>
      <c r="D23" s="22"/>
      <c r="E23" s="22"/>
      <c r="F23" s="22"/>
      <c r="G23" s="22"/>
    </row>
    <row r="25" spans="1:9" ht="13.5" thickBot="1">
      <c r="A25" s="4"/>
      <c r="B25" s="4"/>
      <c r="C25" s="4"/>
      <c r="D25" s="4"/>
      <c r="E25" s="4"/>
      <c r="F25" s="4"/>
      <c r="G25" s="4"/>
      <c r="H25" s="4"/>
      <c r="I25" s="4"/>
    </row>
    <row r="26" spans="1:12" ht="12.75">
      <c r="A26" s="21">
        <v>1</v>
      </c>
      <c r="B26" s="6" t="s">
        <v>35</v>
      </c>
      <c r="C26" s="20">
        <v>600</v>
      </c>
      <c r="D26" s="6">
        <v>1100</v>
      </c>
      <c r="E26" s="20">
        <v>2300</v>
      </c>
      <c r="F26" s="6">
        <v>3400</v>
      </c>
      <c r="G26" s="20">
        <v>5600</v>
      </c>
      <c r="H26" s="6">
        <v>9000</v>
      </c>
      <c r="I26" s="20">
        <v>17000</v>
      </c>
      <c r="J26" s="6">
        <v>25000</v>
      </c>
      <c r="K26" s="20">
        <v>30000</v>
      </c>
      <c r="L26" s="6">
        <v>35000</v>
      </c>
    </row>
    <row r="27" spans="1:12" ht="12.75">
      <c r="A27" s="9">
        <v>2</v>
      </c>
      <c r="B27" s="3" t="s">
        <v>34</v>
      </c>
      <c r="C27" s="4">
        <f>5*0.2*0.5*(robocze!H37+robocze!H38+robocze!H39+robocze!H40)</f>
        <v>111.17</v>
      </c>
      <c r="D27" s="3">
        <f>5*0.2*1*(robocze!H37+robocze!H38+robocze!H39+robocze!H40)</f>
        <v>222.34</v>
      </c>
      <c r="E27" s="4">
        <f>5*0.2*2*(robocze!H37+robocze!H38+robocze!H39+robocze!H40)</f>
        <v>444.68</v>
      </c>
      <c r="F27" s="3">
        <f>5*0.2*3*(robocze!H37+robocze!H38+robocze!H39+robocze!H40)</f>
        <v>667.02</v>
      </c>
      <c r="G27" s="4">
        <f>5*0.2*5*(robocze!H37+robocze!H38+robocze!H39+robocze!H40)</f>
        <v>1111.7</v>
      </c>
      <c r="H27" s="3">
        <f>5*0.2*10*(robocze!H37+robocze!H38+robocze!H39+robocze!H40)</f>
        <v>2223.4</v>
      </c>
      <c r="I27" s="4">
        <f>5*0.2*20*(robocze!H37+robocze!H38+robocze!H39+robocze!H40)</f>
        <v>4446.8</v>
      </c>
      <c r="J27" s="3">
        <f>5*0.2*50*(robocze!H37+robocze!H38+robocze!H39+robocze!H40)</f>
        <v>11117</v>
      </c>
      <c r="K27" s="4">
        <f>5*0.2*100*(robocze!H37+robocze!H38+robocze!H39+robocze!H40)</f>
        <v>22234</v>
      </c>
      <c r="L27" s="3">
        <f>5*0.2*200*(robocze!H37+robocze!H38+robocze!H39+robocze!H40)</f>
        <v>44468</v>
      </c>
    </row>
    <row r="28" spans="1:12" ht="13.5" thickBot="1">
      <c r="A28" s="19">
        <v>3</v>
      </c>
      <c r="B28" s="7" t="s">
        <v>33</v>
      </c>
      <c r="C28" s="10">
        <v>1800</v>
      </c>
      <c r="D28" s="7">
        <v>3300</v>
      </c>
      <c r="E28" s="10">
        <v>6200</v>
      </c>
      <c r="F28" s="7">
        <v>9100</v>
      </c>
      <c r="G28" s="10">
        <v>25000</v>
      </c>
      <c r="H28" s="7">
        <v>85000</v>
      </c>
      <c r="I28" s="10">
        <v>100000</v>
      </c>
      <c r="J28" s="7">
        <v>190000</v>
      </c>
      <c r="K28" s="10">
        <v>350000</v>
      </c>
      <c r="L28" s="7">
        <v>450000</v>
      </c>
    </row>
    <row r="29" spans="2:12" ht="13.5" thickBot="1">
      <c r="B29" s="8" t="s">
        <v>18</v>
      </c>
      <c r="C29" s="1">
        <f aca="true" t="shared" si="0" ref="C29:L29">SUM(C26:C28)</f>
        <v>2511.17</v>
      </c>
      <c r="D29" s="1">
        <f t="shared" si="0"/>
        <v>4622.34</v>
      </c>
      <c r="E29" s="1">
        <f t="shared" si="0"/>
        <v>8944.68</v>
      </c>
      <c r="F29" s="1">
        <f t="shared" si="0"/>
        <v>13167.02</v>
      </c>
      <c r="G29" s="1">
        <f t="shared" si="0"/>
        <v>31711.7</v>
      </c>
      <c r="H29" s="1">
        <f t="shared" si="0"/>
        <v>96223.4</v>
      </c>
      <c r="I29" s="1">
        <f t="shared" si="0"/>
        <v>121446.8</v>
      </c>
      <c r="J29" s="1">
        <f t="shared" si="0"/>
        <v>226117</v>
      </c>
      <c r="K29" s="1">
        <f t="shared" si="0"/>
        <v>402234</v>
      </c>
      <c r="L29" s="1">
        <f t="shared" si="0"/>
        <v>529468</v>
      </c>
    </row>
    <row r="30" spans="3:12" ht="12.75">
      <c r="C30" s="40" t="e">
        <f>C29/(#REF!*1000)/20/4.2</f>
        <v>#REF!</v>
      </c>
      <c r="D30" s="40" t="e">
        <f>D29/(#REF!*1000)/20/4.2</f>
        <v>#REF!</v>
      </c>
      <c r="E30" s="40" t="e">
        <f>E29/(#REF!*1000)/20/4.2</f>
        <v>#REF!</v>
      </c>
      <c r="F30" s="40" t="e">
        <f>F29/(#REF!*1000)/20/4.2</f>
        <v>#REF!</v>
      </c>
      <c r="G30" s="40" t="e">
        <f>G29/(#REF!*1000)/20/4.2</f>
        <v>#REF!</v>
      </c>
      <c r="H30" s="40" t="e">
        <f>H29/(#REF!*1000)/20/4.2</f>
        <v>#REF!</v>
      </c>
      <c r="I30" s="40" t="e">
        <f>I29/(#REF!*1000)/20/4.2</f>
        <v>#REF!</v>
      </c>
      <c r="J30" s="40" t="e">
        <f>J29/(#REF!*1000)/20/4.2</f>
        <v>#REF!</v>
      </c>
      <c r="K30" s="40" t="e">
        <f>K29/(#REF!*1000)/20/4.2</f>
        <v>#REF!</v>
      </c>
      <c r="L30" s="40" t="e">
        <f>L29/(#REF!*1000)/20/4.2</f>
        <v>#REF!</v>
      </c>
    </row>
    <row r="36" spans="2:7" ht="12.75">
      <c r="B36" t="s">
        <v>32</v>
      </c>
      <c r="C36" t="s">
        <v>31</v>
      </c>
      <c r="F36" t="s">
        <v>30</v>
      </c>
      <c r="G36" t="s">
        <v>2</v>
      </c>
    </row>
    <row r="37" spans="1:9" ht="12.75">
      <c r="A37">
        <v>1</v>
      </c>
      <c r="B37" t="s">
        <v>29</v>
      </c>
      <c r="C37" t="s">
        <v>28</v>
      </c>
      <c r="F37">
        <v>13</v>
      </c>
      <c r="G37" t="s">
        <v>27</v>
      </c>
      <c r="H37">
        <f>F37*4.18</f>
        <v>54.339999999999996</v>
      </c>
      <c r="I37" t="s">
        <v>19</v>
      </c>
    </row>
    <row r="38" spans="1:9" ht="12.75">
      <c r="A38">
        <v>2</v>
      </c>
      <c r="B38" t="s">
        <v>24</v>
      </c>
      <c r="C38" t="s">
        <v>23</v>
      </c>
      <c r="H38">
        <v>38</v>
      </c>
      <c r="I38" t="s">
        <v>19</v>
      </c>
    </row>
    <row r="39" spans="1:9" ht="12.75">
      <c r="A39">
        <v>3</v>
      </c>
      <c r="B39" t="s">
        <v>22</v>
      </c>
      <c r="C39" t="s">
        <v>21</v>
      </c>
      <c r="H39">
        <v>61</v>
      </c>
      <c r="I39" t="s">
        <v>19</v>
      </c>
    </row>
    <row r="40" spans="1:9" ht="12.75">
      <c r="A40">
        <v>4</v>
      </c>
      <c r="B40" t="s">
        <v>20</v>
      </c>
      <c r="H40">
        <v>69</v>
      </c>
      <c r="I40" t="s">
        <v>19</v>
      </c>
    </row>
    <row r="49" spans="7:8" ht="12.75">
      <c r="G49" t="s">
        <v>26</v>
      </c>
      <c r="H49" s="18" t="s">
        <v>25</v>
      </c>
    </row>
    <row r="60" ht="12.75">
      <c r="D60">
        <v>200000</v>
      </c>
    </row>
    <row r="61" ht="12.75">
      <c r="D61">
        <v>1000</v>
      </c>
    </row>
  </sheetData>
  <sheetProtection/>
  <mergeCells count="4">
    <mergeCell ref="A1:G1"/>
    <mergeCell ref="J2:L2"/>
    <mergeCell ref="J11:L11"/>
    <mergeCell ref="B22:D22"/>
  </mergeCells>
  <hyperlinks>
    <hyperlink ref="H49" r:id="rId1" display="http://energetyka.wnp.pl/technika-smarownicza/przemyslowe-srodki-smarne-mobil-shc-do-urzadzen-energii-wiatrowej,4398_2_0_0.html"/>
  </hyperlinks>
  <printOptions/>
  <pageMargins left="0.7" right="0.7" top="0.75" bottom="0.75" header="0.3" footer="0.3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Rosoek</dc:creator>
  <cp:keywords/>
  <dc:description/>
  <cp:lastModifiedBy>pzawistowska</cp:lastModifiedBy>
  <cp:lastPrinted>2013-06-03T07:41:35Z</cp:lastPrinted>
  <dcterms:created xsi:type="dcterms:W3CDTF">2012-04-24T06:05:15Z</dcterms:created>
  <dcterms:modified xsi:type="dcterms:W3CDTF">2013-06-11T11:49:31Z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